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62913" calcOnSave="0" concurrentCalc="0"/>
</workbook>
</file>

<file path=xl/calcChain.xml><?xml version="1.0" encoding="utf-8"?>
<calcChain xmlns="http://schemas.openxmlformats.org/spreadsheetml/2006/main">
  <c r="DI5" i="1" l="1"/>
  <c r="DC5" i="1"/>
  <c r="G13" i="7"/>
  <c r="F13" i="7"/>
  <c r="I13" i="7"/>
  <c r="G19" i="7"/>
  <c r="F19" i="7"/>
  <c r="E19" i="7"/>
  <c r="D19" i="7"/>
  <c r="I19" i="7"/>
  <c r="G18" i="7"/>
  <c r="F18" i="7"/>
  <c r="I18" i="7"/>
  <c r="G17" i="7"/>
  <c r="F17" i="7"/>
  <c r="I17" i="7"/>
  <c r="G16" i="7"/>
  <c r="F16" i="7"/>
  <c r="I16" i="7"/>
  <c r="G15" i="7"/>
  <c r="F15" i="7"/>
  <c r="I15" i="7"/>
  <c r="G14" i="7"/>
  <c r="F14" i="7"/>
  <c r="I14" i="7"/>
  <c r="G12" i="7"/>
  <c r="F12" i="7"/>
  <c r="I12" i="7"/>
  <c r="G11" i="7"/>
  <c r="F11" i="7"/>
  <c r="I11" i="7"/>
  <c r="G10" i="7"/>
  <c r="F10" i="7"/>
  <c r="I10" i="7"/>
  <c r="G9" i="7"/>
  <c r="F9" i="7"/>
  <c r="I9" i="7"/>
  <c r="G8" i="7"/>
  <c r="F8" i="7"/>
  <c r="I8" i="7"/>
  <c r="H19" i="7"/>
  <c r="H18" i="7"/>
  <c r="H17" i="7"/>
  <c r="H16" i="7"/>
  <c r="H15" i="7"/>
  <c r="H14" i="7"/>
  <c r="H13" i="7"/>
  <c r="H12" i="7"/>
  <c r="H11" i="7"/>
  <c r="H10" i="7"/>
  <c r="H9" i="7"/>
  <c r="H8" i="7"/>
  <c r="C12" i="7"/>
  <c r="C9" i="7"/>
  <c r="M18" i="7"/>
  <c r="L18" i="7"/>
  <c r="K18" i="7"/>
  <c r="J18" i="7"/>
  <c r="M16" i="7"/>
  <c r="L16" i="7"/>
  <c r="K16" i="7"/>
  <c r="J16" i="7"/>
  <c r="M12" i="7"/>
  <c r="L12" i="7"/>
  <c r="K12" i="7"/>
  <c r="J12" i="7"/>
  <c r="M9" i="7"/>
  <c r="L9" i="7"/>
  <c r="K9" i="7"/>
  <c r="J9" i="7"/>
  <c r="M8" i="7"/>
  <c r="L8" i="7"/>
  <c r="K8" i="7"/>
  <c r="J8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E11" i="7"/>
  <c r="D11" i="7"/>
  <c r="E10" i="7"/>
  <c r="D10" i="7"/>
  <c r="E9" i="7"/>
  <c r="D9" i="7"/>
  <c r="E8" i="7"/>
  <c r="D8" i="7"/>
  <c r="DK5" i="1"/>
  <c r="DG5" i="1"/>
  <c r="DE5" i="1"/>
  <c r="DB5" i="1"/>
  <c r="DA5" i="1"/>
  <c r="CZ5" i="1"/>
  <c r="CY5" i="1"/>
  <c r="CX5" i="1"/>
  <c r="CW5" i="1"/>
  <c r="CV5" i="1"/>
  <c r="CP5" i="1"/>
  <c r="CJ5" i="1"/>
  <c r="CF5" i="1"/>
  <c r="CC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J5" i="1"/>
  <c r="BI5" i="1"/>
  <c r="BH5" i="1"/>
  <c r="BG5" i="1"/>
  <c r="BF5" i="1"/>
  <c r="BE5" i="1"/>
  <c r="BD5" i="1"/>
  <c r="BC5" i="1"/>
  <c r="BB5" i="1"/>
  <c r="CS5" i="1"/>
  <c r="CU5" i="1"/>
  <c r="CT5" i="1"/>
  <c r="CR5" i="1"/>
  <c r="CQ5" i="1"/>
  <c r="CO5" i="1"/>
  <c r="CN5" i="1"/>
  <c r="CM5" i="1"/>
  <c r="CL5" i="1"/>
  <c r="CK5" i="1"/>
  <c r="CI5" i="1"/>
  <c r="CH5" i="1"/>
  <c r="CG5" i="1"/>
  <c r="CE5" i="1"/>
  <c r="CD5" i="1"/>
  <c r="CB5" i="1"/>
  <c r="BK5" i="1"/>
  <c r="DJ5" i="1"/>
  <c r="DH5" i="1"/>
  <c r="DF5" i="1"/>
  <c r="DD5" i="1"/>
  <c r="DL5" i="1"/>
</calcChain>
</file>

<file path=xl/sharedStrings.xml><?xml version="1.0" encoding="utf-8"?>
<sst xmlns="http://schemas.openxmlformats.org/spreadsheetml/2006/main" count="62" uniqueCount="58">
  <si>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</si>
  <si>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</si>
  <si>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</si>
  <si>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</si>
  <si>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</si>
  <si>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</si>
  <si>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</si>
  <si>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</si>
  <si>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</si>
  <si>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</si>
  <si>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</si>
  <si>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</si>
  <si>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</si>
  <si>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</si>
  <si>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</si>
  <si>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</si>
  <si>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</si>
  <si>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</si>
  <si>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</si>
  <si>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</si>
  <si>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</si>
  <si>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</si>
  <si>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</si>
  <si>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</si>
  <si>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</si>
  <si>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</si>
  <si>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>สำนักงานเขตพื้นที่การศึกษา.....................................................................</t>
  </si>
  <si>
    <t>ชื่อ - สกุล</t>
  </si>
  <si>
    <t>(ไม่ต้องใส่คำนำหน้าชื่อ)</t>
  </si>
  <si>
    <t>สาระที่ 1 วิทยาศาสตร์ชีวภาพ</t>
  </si>
  <si>
    <t>มฐ ว 1.2</t>
  </si>
  <si>
    <t>มฐ ว 1.3</t>
  </si>
  <si>
    <t>สาระที่ 2 วิทยาศาสตร์กายภาพ</t>
  </si>
  <si>
    <t>มฐ ว 2.1</t>
  </si>
  <si>
    <t>มฐ ว 2.2</t>
  </si>
  <si>
    <t>มฐ ว 2.3</t>
  </si>
  <si>
    <t>สาระที่ 3 วิทยาศาสตร์โลก และอวกาศ</t>
  </si>
  <si>
    <t>มฐ ว 3.1</t>
  </si>
  <si>
    <t>ว 1.2</t>
  </si>
  <si>
    <t>ว 1.3</t>
  </si>
  <si>
    <t>ว 2.1</t>
  </si>
  <si>
    <t>ว 2.2</t>
  </si>
  <si>
    <t>ว 2.3</t>
  </si>
  <si>
    <t>ว 3.1</t>
  </si>
  <si>
    <t>สาระ 2</t>
  </si>
  <si>
    <t>สาระ 3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</si>
  <si>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</si>
  <si>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</si>
  <si>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</si>
  <si>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</si>
  <si>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</si>
  <si>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</si>
  <si>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</si>
  <si>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ว 4.2</t>
  </si>
  <si>
    <t>สาระ 4</t>
  </si>
  <si>
    <t>สาระที่ 4 เทคโนโลยี</t>
  </si>
  <si>
    <t>มฐ ว 4.2</t>
  </si>
  <si>
    <t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กลุ่มสาระการเรียนรู้วิทยาศาสตร์ ระดับชั้นประถมศึกษาปีที่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</si>
</sst>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9"/>
      <color indexed="8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/>
    <xf numFmtId="0" fontId="1" fillId="0" borderId="0" xfId="0" applyFont="1" applyFill="1" applyProtection="1"/>
    <xf numFmtId="0" fontId="3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Font="1"/>
    <xf numFmtId="0" fontId="4" fillId="0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Fill="1" applyBorder="1"/>
    <xf numFmtId="0" fontId="3" fillId="0" borderId="0" xfId="0" applyFont="1"/>
    <xf numFmtId="0" fontId="6" fillId="0" borderId="0" xfId="0" applyFont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/>
    <xf numFmtId="0" fontId="7" fillId="0" borderId="0" xfId="0" applyFont="1"/>
    <xf numFmtId="0" fontId="7" fillId="4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/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8" borderId="3" xfId="0" applyFont="1" applyFill="1" applyBorder="1" applyAlignment="1" applyProtection="1">
      <alignment horizontal="center"/>
      <protection locked="0"/>
    </xf>
    <xf numFmtId="0" fontId="7" fillId="9" borderId="3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12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 vertical="center" wrapText="1" readingOrder="1"/>
      <protection locked="0"/>
    </xf>
    <xf numFmtId="0" fontId="14" fillId="0" borderId="15" xfId="0" applyFont="1" applyBorder="1" applyAlignment="1" applyProtection="1">
      <alignment horizontal="left" vertical="top" wrapText="1" readingOrder="1"/>
      <protection locked="0"/>
    </xf>
    <xf numFmtId="0" fontId="14" fillId="0" borderId="15" xfId="0" applyFont="1" applyBorder="1" applyAlignment="1" applyProtection="1">
      <alignment horizontal="center" vertical="center" wrapText="1" readingOrder="1"/>
      <protection locked="0"/>
    </xf>
    <xf numFmtId="164" fontId="14" fillId="0" borderId="1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/>
    <xf numFmtId="0" fontId="14" fillId="0" borderId="12" xfId="0" applyFont="1" applyBorder="1" applyAlignment="1" applyProtection="1">
      <alignment horizontal="left" vertical="top" wrapText="1" readingOrder="1"/>
      <protection locked="0"/>
    </xf>
    <xf numFmtId="0" fontId="14" fillId="0" borderId="12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0" fontId="11" fillId="0" borderId="13" xfId="0" applyFont="1" applyBorder="1" applyAlignment="1" applyProtection="1">
      <alignment horizontal="left" vertical="top" wrapText="1" readingOrder="1"/>
      <protection locked="0"/>
    </xf>
    <xf numFmtId="0" fontId="14" fillId="0" borderId="17" xfId="0" applyFont="1" applyBorder="1" applyAlignment="1" applyProtection="1">
      <alignment horizontal="center" vertical="center" wrapText="1" readingOrder="1"/>
      <protection locked="0"/>
    </xf>
    <xf numFmtId="0" fontId="11" fillId="0" borderId="13" xfId="0" applyFont="1" applyBorder="1" applyAlignment="1" applyProtection="1">
      <alignment horizontal="center" vertical="center" wrapText="1" readingOrder="1"/>
      <protection locked="0"/>
    </xf>
    <xf numFmtId="164" fontId="11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11" xfId="0" applyFont="1" applyBorder="1" applyAlignment="1" applyProtection="1">
      <alignment horizontal="center" vertical="center" wrapText="1" readingOrder="1"/>
      <protection locked="0"/>
    </xf>
    <xf numFmtId="0" fontId="11" fillId="0" borderId="18" xfId="0" applyFont="1" applyBorder="1" applyAlignment="1" applyProtection="1">
      <alignment horizontal="left" vertical="top" wrapText="1" readingOrder="1"/>
      <protection locked="0"/>
    </xf>
    <xf numFmtId="164" fontId="14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11" fillId="0" borderId="17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20" xfId="0" applyFont="1" applyBorder="1" applyAlignment="1" applyProtection="1">
      <alignment horizontal="center" vertical="center" wrapText="1" readingOrder="1"/>
      <protection locked="0"/>
    </xf>
    <xf numFmtId="0" fontId="14" fillId="0" borderId="21" xfId="0" applyFont="1" applyBorder="1" applyAlignment="1" applyProtection="1">
      <alignment horizontal="center" vertical="center" wrapText="1" readingOrder="1"/>
      <protection locked="0"/>
    </xf>
    <xf numFmtId="164" fontId="14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7" xfId="0" applyFont="1" applyBorder="1" applyAlignment="1" applyProtection="1">
      <alignment horizontal="center" vertical="center" wrapText="1" readingOrder="1"/>
      <protection locked="0"/>
    </xf>
    <xf numFmtId="0" fontId="11" fillId="0" borderId="21" xfId="0" applyFont="1" applyBorder="1" applyAlignment="1" applyProtection="1">
      <alignment horizontal="center" vertical="center" wrapText="1" readingOrder="1"/>
      <protection locked="0"/>
    </xf>
    <xf numFmtId="164" fontId="11" fillId="0" borderId="21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20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24" xfId="0" applyFont="1" applyBorder="1" applyAlignment="1" applyProtection="1">
      <alignment horizontal="center" vertical="center" wrapText="1" readingOrder="1"/>
      <protection locked="0"/>
    </xf>
    <xf numFmtId="0" fontId="14" fillId="0" borderId="26" xfId="0" applyFont="1" applyBorder="1" applyAlignment="1" applyProtection="1">
      <alignment horizontal="center" vertical="center" wrapText="1" readingOrder="1"/>
      <protection locked="0"/>
    </xf>
    <xf numFmtId="0" fontId="11" fillId="0" borderId="27" xfId="0" applyFont="1" applyBorder="1" applyAlignment="1" applyProtection="1">
      <alignment horizontal="left" vertical="top" wrapText="1" readingOrder="1"/>
      <protection locked="0"/>
    </xf>
    <xf numFmtId="0" fontId="11" fillId="0" borderId="28" xfId="0" applyFont="1" applyBorder="1" applyAlignment="1" applyProtection="1">
      <alignment horizontal="left" vertical="top" wrapText="1" readingOrder="1"/>
      <protection locked="0"/>
    </xf>
    <xf numFmtId="0" fontId="14" fillId="0" borderId="29" xfId="0" applyFont="1" applyBorder="1" applyAlignment="1" applyProtection="1">
      <alignment horizontal="left" vertical="top" wrapText="1" readingOrder="1"/>
      <protection locked="0"/>
    </xf>
    <xf numFmtId="0" fontId="11" fillId="0" borderId="30" xfId="0" applyFont="1" applyBorder="1" applyAlignment="1" applyProtection="1">
      <alignment horizontal="left" vertical="top" wrapText="1" readingOrder="1"/>
      <protection locked="0"/>
    </xf>
    <xf numFmtId="164" fontId="11" fillId="0" borderId="3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>
      <alignment horizontal="center" vertical="center"/>
    </xf>
    <xf numFmtId="164" fontId="11" fillId="0" borderId="33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34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35" xfId="0" applyFont="1" applyBorder="1" applyAlignment="1" applyProtection="1">
      <alignment horizontal="center" vertical="center" wrapText="1" readingOrder="1"/>
      <protection locked="0"/>
    </xf>
    <xf numFmtId="164" fontId="14" fillId="0" borderId="36" xfId="0" applyNumberFormat="1" applyFont="1" applyBorder="1" applyAlignment="1" applyProtection="1">
      <alignment horizontal="center" vertical="center" wrapText="1" readingOrder="1"/>
      <protection locked="0"/>
    </xf>
    <xf numFmtId="164" fontId="14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38" xfId="0" applyFont="1" applyBorder="1" applyAlignment="1" applyProtection="1">
      <alignment horizontal="center" vertical="center" wrapText="1" readingOrder="1"/>
      <protection locked="0"/>
    </xf>
    <xf numFmtId="0" fontId="11" fillId="0" borderId="39" xfId="0" applyFont="1" applyBorder="1" applyAlignment="1" applyProtection="1">
      <alignment horizontal="center" vertical="center" wrapText="1" readingOrder="1"/>
      <protection locked="0"/>
    </xf>
    <xf numFmtId="164" fontId="11" fillId="0" borderId="39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40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41" xfId="0" applyBorder="1"/>
    <xf numFmtId="0" fontId="11" fillId="0" borderId="42" xfId="0" applyFont="1" applyBorder="1" applyAlignment="1" applyProtection="1">
      <alignment horizontal="center" vertical="center" wrapText="1" readingOrder="1"/>
      <protection locked="0"/>
    </xf>
    <xf numFmtId="164" fontId="11" fillId="0" borderId="43" xfId="0" applyNumberFormat="1" applyFont="1" applyBorder="1" applyAlignment="1" applyProtection="1">
      <alignment horizontal="center" vertical="center" wrapText="1" readingOrder="1"/>
      <protection locked="0"/>
    </xf>
    <xf numFmtId="164" fontId="11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7" fillId="6" borderId="44" xfId="0" applyFont="1" applyFill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/>
      <protection locked="0"/>
    </xf>
    <xf numFmtId="0" fontId="7" fillId="7" borderId="2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1" fontId="7" fillId="0" borderId="0" xfId="0" applyNumberFormat="1" applyFont="1" applyFill="1" applyBorder="1" applyAlignment="1">
      <alignment horizontal="center"/>
    </xf>
    <xf numFmtId="0" fontId="15" fillId="0" borderId="29" xfId="0" applyFont="1" applyBorder="1" applyAlignment="1" applyProtection="1">
      <alignment horizontal="left" vertical="top" wrapText="1" readingOrder="1"/>
      <protection locked="0"/>
    </xf>
    <xf numFmtId="0" fontId="15" fillId="0" borderId="35" xfId="0" applyFont="1" applyBorder="1" applyAlignment="1" applyProtection="1">
      <alignment horizontal="center" vertical="center" wrapText="1" readingOrder="1"/>
      <protection locked="0"/>
    </xf>
    <xf numFmtId="164" fontId="15" fillId="0" borderId="36" xfId="0" applyNumberFormat="1" applyFont="1" applyBorder="1" applyAlignment="1" applyProtection="1">
      <alignment horizontal="center" vertical="center" wrapText="1" readingOrder="1"/>
      <protection locked="0"/>
    </xf>
    <xf numFmtId="164" fontId="15" fillId="0" borderId="37" xfId="0" applyNumberFormat="1" applyFont="1" applyBorder="1" applyAlignment="1" applyProtection="1">
      <alignment horizontal="center" vertical="center" wrapText="1" readingOrder="1"/>
      <protection locked="0"/>
    </xf>
    <xf numFmtId="164" fontId="15" fillId="0" borderId="25" xfId="0" applyNumberFormat="1" applyFont="1" applyBorder="1" applyAlignment="1" applyProtection="1">
      <alignment horizontal="center" vertical="center" wrapText="1" readingOrder="1"/>
      <protection locked="0"/>
    </xf>
    <xf numFmtId="164" fontId="15" fillId="0" borderId="15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0" xfId="0" applyNumberFormat="1" applyFont="1"/>
    <xf numFmtId="0" fontId="16" fillId="0" borderId="0" xfId="0" applyFont="1"/>
    <xf numFmtId="0" fontId="17" fillId="0" borderId="30" xfId="0" applyFont="1" applyBorder="1" applyAlignment="1" applyProtection="1">
      <alignment horizontal="left" vertical="top" wrapText="1" readingOrder="1"/>
      <protection locked="0"/>
    </xf>
    <xf numFmtId="0" fontId="15" fillId="0" borderId="26" xfId="0" applyFont="1" applyBorder="1" applyAlignment="1" applyProtection="1">
      <alignment horizontal="center" vertical="center" wrapText="1" readingOrder="1"/>
      <protection locked="0"/>
    </xf>
    <xf numFmtId="164" fontId="17" fillId="0" borderId="19" xfId="0" applyNumberFormat="1" applyFont="1" applyBorder="1" applyAlignment="1" applyProtection="1">
      <alignment horizontal="center" vertical="center" wrapText="1" readingOrder="1"/>
      <protection locked="0"/>
    </xf>
    <xf numFmtId="164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0" xfId="0" applyFont="1"/>
    <xf numFmtId="0" fontId="20" fillId="0" borderId="3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Protection="1"/>
    <xf numFmtId="165" fontId="3" fillId="0" borderId="0" xfId="0" applyNumberFormat="1" applyFont="1"/>
    <xf numFmtId="165" fontId="8" fillId="2" borderId="0" xfId="0" applyNumberFormat="1" applyFont="1" applyFill="1" applyProtection="1"/>
    <xf numFmtId="165" fontId="7" fillId="2" borderId="0" xfId="0" applyNumberFormat="1" applyFont="1" applyFill="1"/>
    <xf numFmtId="165" fontId="7" fillId="7" borderId="2" xfId="0" applyNumberFormat="1" applyFont="1" applyFill="1" applyBorder="1" applyAlignment="1" applyProtection="1">
      <alignment horizontal="center"/>
    </xf>
    <xf numFmtId="165" fontId="7" fillId="7" borderId="2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/>
    <xf numFmtId="1" fontId="7" fillId="2" borderId="5" xfId="0" applyNumberFormat="1" applyFont="1" applyFill="1" applyBorder="1" applyAlignment="1" applyProtection="1">
      <alignment horizontal="left"/>
    </xf>
    <xf numFmtId="1" fontId="7" fillId="2" borderId="6" xfId="0" applyNumberFormat="1" applyFont="1" applyFill="1" applyBorder="1" applyAlignment="1" applyProtection="1">
      <alignment horizontal="left"/>
    </xf>
    <xf numFmtId="1" fontId="7" fillId="2" borderId="7" xfId="0" applyNumberFormat="1" applyFont="1" applyFill="1" applyBorder="1" applyAlignment="1" applyProtection="1">
      <alignment horizontal="left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1" fontId="7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11" fillId="0" borderId="0" xfId="0" applyFont="1" applyAlignment="1" applyProtection="1">
      <alignment horizontal="left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0" fontId="12" fillId="0" borderId="15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horizontal="center" vertical="center" wrapText="1" readingOrder="1"/>
      <protection locked="0"/>
    </xf>
    <xf numFmtId="0" fontId="19" fillId="0" borderId="11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125624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3"/>
  <sheetViews>
    <sheetView tabSelected="1" zoomScale="70" zoomScaleNormal="7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4" width="21.5703125" style="1" customWidth="1"/>
    <col min="5" max="5" width="21.5703125" style="8" customWidth="1"/>
    <col min="6" max="6" width="18.7109375" style="1" customWidth="1"/>
    <col min="7" max="7" width="7.28515625" style="1" customWidth="1"/>
    <col min="8" max="26" width="4.85546875" style="3" customWidth="1"/>
    <col min="27" max="32" width="5.42578125" style="3" customWidth="1"/>
    <col min="33" max="53" width="5.5703125" style="3" customWidth="1"/>
    <col min="54" max="72" width="4.85546875" style="3" customWidth="1"/>
    <col min="73" max="73" width="5.42578125" style="3" customWidth="1"/>
    <col min="74" max="78" width="5.42578125" style="1" customWidth="1"/>
    <col min="79" max="83" width="4.85546875" style="1" customWidth="1"/>
    <col min="84" max="86" width="4.85546875" style="5" customWidth="1"/>
    <col min="87" max="88" width="5.42578125" style="5" customWidth="1"/>
    <col min="89" max="89" width="5.28515625" style="1" customWidth="1"/>
    <col min="90" max="90" width="5.42578125" style="1" customWidth="1"/>
    <col min="91" max="92" width="5.28515625" style="1" customWidth="1"/>
    <col min="93" max="93" width="5.42578125" style="1" customWidth="1"/>
    <col min="94" max="94" width="5.28515625" style="1" customWidth="1"/>
    <col min="95" max="99" width="4.85546875" style="10" customWidth="1"/>
    <col min="100" max="106" width="8.5703125" style="111" customWidth="1"/>
    <col min="107" max="107" width="9.5703125" style="111" customWidth="1"/>
    <col min="108" max="108" width="10" style="1" customWidth="1"/>
    <col min="109" max="109" width="9.140625" style="1" customWidth="1"/>
    <col min="110" max="110" width="8.5703125" style="1" customWidth="1"/>
    <col min="111" max="111" width="9" style="1" customWidth="1"/>
    <col min="112" max="112" width="8.5703125" style="1" customWidth="1"/>
    <col min="113" max="113" width="9.42578125" style="10" customWidth="1"/>
    <col min="114" max="114" width="8.5703125" style="10" customWidth="1"/>
    <col min="115" max="115" width="9.140625" style="1" customWidth="1"/>
    <col min="116" max="116" width="8.5703125" style="1" customWidth="1"/>
    <col min="117" max="16384" width="9.140625" style="1"/>
  </cols>
  <sheetData>
    <row r="1" spans="1:117" ht="21" x14ac:dyDescent="0.4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110"/>
    </row>
    <row r="2" spans="1:117" s="17" customFormat="1" ht="24" x14ac:dyDescent="0.55000000000000004">
      <c r="A2" s="128" t="s">
        <v>7</v>
      </c>
      <c r="B2" s="128"/>
      <c r="C2" s="128"/>
      <c r="D2" s="128"/>
      <c r="E2" s="128"/>
      <c r="F2" s="128"/>
      <c r="G2" s="128"/>
      <c r="H2" s="12" t="s">
        <v>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4" t="s">
        <v>9</v>
      </c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12"/>
      <c r="CW2" s="113"/>
      <c r="CX2" s="113"/>
      <c r="CY2" s="113"/>
      <c r="CZ2" s="113"/>
      <c r="DA2" s="113"/>
      <c r="DB2" s="113"/>
      <c r="DC2" s="113"/>
      <c r="DD2" s="16"/>
      <c r="DE2" s="16"/>
      <c r="DF2" s="16"/>
      <c r="DG2" s="16"/>
      <c r="DH2" s="16"/>
      <c r="DI2" s="16"/>
      <c r="DJ2" s="16"/>
      <c r="DK2" s="16"/>
      <c r="DL2" s="16"/>
    </row>
    <row r="3" spans="1:117" s="17" customFormat="1" ht="24" x14ac:dyDescent="0.55000000000000004">
      <c r="A3" s="129" t="s">
        <v>0</v>
      </c>
      <c r="B3" s="123" t="s">
        <v>1</v>
      </c>
      <c r="C3" s="123" t="s">
        <v>2</v>
      </c>
      <c r="D3" s="129" t="s">
        <v>3</v>
      </c>
      <c r="E3" s="18"/>
      <c r="F3" s="123" t="s">
        <v>4</v>
      </c>
      <c r="G3" s="123" t="s">
        <v>5</v>
      </c>
      <c r="H3" s="126" t="s">
        <v>6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9" t="s">
        <v>14</v>
      </c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120" t="s">
        <v>13</v>
      </c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2"/>
    </row>
    <row r="4" spans="1:117" s="17" customFormat="1" ht="24" x14ac:dyDescent="0.55000000000000004">
      <c r="A4" s="130"/>
      <c r="B4" s="124"/>
      <c r="C4" s="124"/>
      <c r="D4" s="130"/>
      <c r="E4" s="22" t="s">
        <v>27</v>
      </c>
      <c r="F4" s="124"/>
      <c r="G4" s="124"/>
      <c r="H4" s="23">
        <v>1</v>
      </c>
      <c r="I4" s="23">
        <v>3</v>
      </c>
      <c r="J4" s="23">
        <v>5</v>
      </c>
      <c r="K4" s="23">
        <v>6</v>
      </c>
      <c r="L4" s="23">
        <v>7</v>
      </c>
      <c r="M4" s="23">
        <v>10</v>
      </c>
      <c r="N4" s="23">
        <v>11</v>
      </c>
      <c r="O4" s="23">
        <v>14</v>
      </c>
      <c r="P4" s="23">
        <v>15</v>
      </c>
      <c r="Q4" s="23">
        <v>17</v>
      </c>
      <c r="R4" s="23">
        <v>19</v>
      </c>
      <c r="S4" s="23">
        <v>21</v>
      </c>
      <c r="T4" s="23">
        <v>22</v>
      </c>
      <c r="U4" s="23">
        <v>24</v>
      </c>
      <c r="V4" s="23">
        <v>26</v>
      </c>
      <c r="W4" s="23">
        <v>28</v>
      </c>
      <c r="X4" s="23">
        <v>29</v>
      </c>
      <c r="Y4" s="23">
        <v>2.1</v>
      </c>
      <c r="Z4" s="23">
        <v>2.2000000000000002</v>
      </c>
      <c r="AA4" s="23">
        <v>20.100000000000001</v>
      </c>
      <c r="AB4" s="23">
        <v>20.2</v>
      </c>
      <c r="AC4" s="23">
        <v>23.1</v>
      </c>
      <c r="AD4" s="23">
        <v>23.2</v>
      </c>
      <c r="AE4" s="23">
        <v>25.1</v>
      </c>
      <c r="AF4" s="23">
        <v>25.2</v>
      </c>
      <c r="AG4" s="23">
        <v>4.0999999999999996</v>
      </c>
      <c r="AH4" s="23">
        <v>4.2</v>
      </c>
      <c r="AI4" s="23">
        <v>4.3</v>
      </c>
      <c r="AJ4" s="23">
        <v>4.4000000000000004</v>
      </c>
      <c r="AK4" s="23">
        <v>8.1</v>
      </c>
      <c r="AL4" s="23">
        <v>8.1999999999999993</v>
      </c>
      <c r="AM4" s="23">
        <v>8.3000000000000007</v>
      </c>
      <c r="AN4" s="23">
        <v>8.4</v>
      </c>
      <c r="AO4" s="23">
        <v>12.1</v>
      </c>
      <c r="AP4" s="23">
        <v>12.2</v>
      </c>
      <c r="AQ4" s="23">
        <v>12.3</v>
      </c>
      <c r="AR4" s="23">
        <v>12.4</v>
      </c>
      <c r="AS4" s="23">
        <v>16.100000000000001</v>
      </c>
      <c r="AT4" s="23">
        <v>16.2</v>
      </c>
      <c r="AU4" s="23">
        <v>16.3</v>
      </c>
      <c r="AV4" s="23">
        <v>16.399999999999999</v>
      </c>
      <c r="AW4" s="23">
        <v>9</v>
      </c>
      <c r="AX4" s="23">
        <v>13</v>
      </c>
      <c r="AY4" s="23">
        <v>27</v>
      </c>
      <c r="AZ4" s="23">
        <v>30</v>
      </c>
      <c r="BA4" s="23">
        <v>18</v>
      </c>
      <c r="BB4" s="86">
        <v>1</v>
      </c>
      <c r="BC4" s="86">
        <v>3</v>
      </c>
      <c r="BD4" s="86">
        <v>5</v>
      </c>
      <c r="BE4" s="86">
        <v>6</v>
      </c>
      <c r="BF4" s="86">
        <v>7</v>
      </c>
      <c r="BG4" s="86">
        <v>10</v>
      </c>
      <c r="BH4" s="86">
        <v>11</v>
      </c>
      <c r="BI4" s="86">
        <v>14</v>
      </c>
      <c r="BJ4" s="86">
        <v>15</v>
      </c>
      <c r="BK4" s="86">
        <v>17</v>
      </c>
      <c r="BL4" s="86">
        <v>19</v>
      </c>
      <c r="BM4" s="86">
        <v>21</v>
      </c>
      <c r="BN4" s="86">
        <v>22</v>
      </c>
      <c r="BO4" s="86">
        <v>24</v>
      </c>
      <c r="BP4" s="86">
        <v>26</v>
      </c>
      <c r="BQ4" s="86">
        <v>28</v>
      </c>
      <c r="BR4" s="86">
        <v>29</v>
      </c>
      <c r="BS4" s="86">
        <v>2.1</v>
      </c>
      <c r="BT4" s="86">
        <v>2.2000000000000002</v>
      </c>
      <c r="BU4" s="86">
        <v>20.100000000000001</v>
      </c>
      <c r="BV4" s="86">
        <v>20.2</v>
      </c>
      <c r="BW4" s="86">
        <v>23.1</v>
      </c>
      <c r="BX4" s="86">
        <v>23.2</v>
      </c>
      <c r="BY4" s="86">
        <v>25.1</v>
      </c>
      <c r="BZ4" s="86">
        <v>25.2</v>
      </c>
      <c r="CA4" s="86">
        <v>4.0999999999999996</v>
      </c>
      <c r="CB4" s="86">
        <v>4.2</v>
      </c>
      <c r="CC4" s="86">
        <v>4.3</v>
      </c>
      <c r="CD4" s="86">
        <v>4.4000000000000004</v>
      </c>
      <c r="CE4" s="86">
        <v>8.1</v>
      </c>
      <c r="CF4" s="86">
        <v>8.1999999999999993</v>
      </c>
      <c r="CG4" s="86">
        <v>8.3000000000000007</v>
      </c>
      <c r="CH4" s="86">
        <v>8.4</v>
      </c>
      <c r="CI4" s="86">
        <v>12.1</v>
      </c>
      <c r="CJ4" s="86">
        <v>12.2</v>
      </c>
      <c r="CK4" s="86">
        <v>12.3</v>
      </c>
      <c r="CL4" s="86">
        <v>12.4</v>
      </c>
      <c r="CM4" s="86">
        <v>16.100000000000001</v>
      </c>
      <c r="CN4" s="86">
        <v>16.2</v>
      </c>
      <c r="CO4" s="86">
        <v>16.3</v>
      </c>
      <c r="CP4" s="86">
        <v>16.399999999999999</v>
      </c>
      <c r="CQ4" s="86">
        <v>9</v>
      </c>
      <c r="CR4" s="86">
        <v>13</v>
      </c>
      <c r="CS4" s="86">
        <v>27</v>
      </c>
      <c r="CT4" s="86">
        <v>30</v>
      </c>
      <c r="CU4" s="86">
        <v>18</v>
      </c>
      <c r="CV4" s="114" t="s">
        <v>38</v>
      </c>
      <c r="CW4" s="115" t="s">
        <v>39</v>
      </c>
      <c r="CX4" s="115" t="s">
        <v>40</v>
      </c>
      <c r="CY4" s="115" t="s">
        <v>41</v>
      </c>
      <c r="CZ4" s="115" t="s">
        <v>42</v>
      </c>
      <c r="DA4" s="115" t="s">
        <v>43</v>
      </c>
      <c r="DB4" s="115" t="s">
        <v>53</v>
      </c>
      <c r="DC4" s="115" t="s">
        <v>12</v>
      </c>
      <c r="DD4" s="87" t="s">
        <v>11</v>
      </c>
      <c r="DE4" s="87" t="s">
        <v>44</v>
      </c>
      <c r="DF4" s="87" t="s">
        <v>11</v>
      </c>
      <c r="DG4" s="87" t="s">
        <v>45</v>
      </c>
      <c r="DH4" s="87" t="s">
        <v>11</v>
      </c>
      <c r="DI4" s="87" t="s">
        <v>54</v>
      </c>
      <c r="DJ4" s="87" t="s">
        <v>11</v>
      </c>
      <c r="DK4" s="87" t="s">
        <v>10</v>
      </c>
      <c r="DL4" s="87" t="s">
        <v>11</v>
      </c>
    </row>
    <row r="5" spans="1:117" s="17" customFormat="1" ht="24" x14ac:dyDescent="0.55000000000000004">
      <c r="A5" s="130"/>
      <c r="B5" s="124"/>
      <c r="C5" s="124"/>
      <c r="D5" s="130"/>
      <c r="E5" s="22" t="s">
        <v>28</v>
      </c>
      <c r="F5" s="124"/>
      <c r="G5" s="124"/>
      <c r="H5" s="24">
        <v>4</v>
      </c>
      <c r="I5" s="24">
        <v>2</v>
      </c>
      <c r="J5" s="24">
        <v>1</v>
      </c>
      <c r="K5" s="24">
        <v>4</v>
      </c>
      <c r="L5" s="24">
        <v>4</v>
      </c>
      <c r="M5" s="24">
        <v>1</v>
      </c>
      <c r="N5" s="24">
        <v>3</v>
      </c>
      <c r="O5" s="24">
        <v>4</v>
      </c>
      <c r="P5" s="24">
        <v>1</v>
      </c>
      <c r="Q5" s="24">
        <v>2</v>
      </c>
      <c r="R5" s="24">
        <v>2</v>
      </c>
      <c r="S5" s="24">
        <v>3</v>
      </c>
      <c r="T5" s="24">
        <v>1</v>
      </c>
      <c r="U5" s="24">
        <v>3</v>
      </c>
      <c r="V5" s="24">
        <v>1</v>
      </c>
      <c r="W5" s="24">
        <v>3</v>
      </c>
      <c r="X5" s="24">
        <v>2</v>
      </c>
      <c r="Y5" s="88">
        <v>3</v>
      </c>
      <c r="Z5" s="88">
        <v>6</v>
      </c>
      <c r="AA5" s="88">
        <v>2</v>
      </c>
      <c r="AB5" s="88">
        <v>6</v>
      </c>
      <c r="AC5" s="88">
        <v>2</v>
      </c>
      <c r="AD5" s="88">
        <v>6</v>
      </c>
      <c r="AE5" s="88">
        <v>1</v>
      </c>
      <c r="AF5" s="88">
        <v>5</v>
      </c>
      <c r="AG5" s="26">
        <v>1</v>
      </c>
      <c r="AH5" s="26">
        <v>2</v>
      </c>
      <c r="AI5" s="26">
        <v>2</v>
      </c>
      <c r="AJ5" s="26">
        <v>1</v>
      </c>
      <c r="AK5" s="26">
        <v>1</v>
      </c>
      <c r="AL5" s="26">
        <v>1</v>
      </c>
      <c r="AM5" s="26">
        <v>2</v>
      </c>
      <c r="AN5" s="26">
        <v>1</v>
      </c>
      <c r="AO5" s="26">
        <v>2</v>
      </c>
      <c r="AP5" s="26">
        <v>1</v>
      </c>
      <c r="AQ5" s="26">
        <v>1</v>
      </c>
      <c r="AR5" s="26">
        <v>2</v>
      </c>
      <c r="AS5" s="26">
        <v>1</v>
      </c>
      <c r="AT5" s="26">
        <v>2</v>
      </c>
      <c r="AU5" s="26">
        <v>1</v>
      </c>
      <c r="AV5" s="26">
        <v>2</v>
      </c>
      <c r="AW5" s="25">
        <v>3</v>
      </c>
      <c r="AX5" s="25">
        <v>3</v>
      </c>
      <c r="AY5" s="25">
        <v>3</v>
      </c>
      <c r="AZ5" s="25">
        <v>3</v>
      </c>
      <c r="BA5" s="85">
        <v>5</v>
      </c>
      <c r="BB5" s="48">
        <f>IF(H5=4,3,0)</f>
        <v>3</v>
      </c>
      <c r="BC5" s="48">
        <f>IF(I5=2,3,0)</f>
        <v>3</v>
      </c>
      <c r="BD5" s="48">
        <f>IF(J5=1,3,0)</f>
        <v>3</v>
      </c>
      <c r="BE5" s="48">
        <f>IF(K5=4,3,0)</f>
        <v>3</v>
      </c>
      <c r="BF5" s="48">
        <f>IF(L5=4,3,0)</f>
        <v>3</v>
      </c>
      <c r="BG5" s="48">
        <f>IF(M5=1,3,0)</f>
        <v>3</v>
      </c>
      <c r="BH5" s="48">
        <f>IF(N5=3,3,0)</f>
        <v>3</v>
      </c>
      <c r="BI5" s="48">
        <f>IF(O5=4,3,0)</f>
        <v>3</v>
      </c>
      <c r="BJ5" s="48">
        <f>IF(P5=1,3,0)</f>
        <v>3</v>
      </c>
      <c r="BK5" s="48">
        <f>IF(Q5=2,3,0)</f>
        <v>3</v>
      </c>
      <c r="BL5" s="48">
        <f>IF(R5=2,3,0)</f>
        <v>3</v>
      </c>
      <c r="BM5" s="48">
        <f>IF(S5=3,3,0)</f>
        <v>3</v>
      </c>
      <c r="BN5" s="48">
        <f>IF(T5=1,3,0)</f>
        <v>3</v>
      </c>
      <c r="BO5" s="48">
        <f>IF(U5=3,3,0)</f>
        <v>3</v>
      </c>
      <c r="BP5" s="48">
        <f>IF(V5=1,3,0)</f>
        <v>3</v>
      </c>
      <c r="BQ5" s="48">
        <f>IF(W5=3,3,0)</f>
        <v>3</v>
      </c>
      <c r="BR5" s="48">
        <f>IF(X5=2,3,0)</f>
        <v>3</v>
      </c>
      <c r="BS5" s="48">
        <f>IF(OR(Y5=3,Y5=6),2,0)</f>
        <v>2</v>
      </c>
      <c r="BT5" s="48">
        <f>IF(OR(Z5=3,Z5=6),2,0)</f>
        <v>2</v>
      </c>
      <c r="BU5" s="48">
        <f>IF(OR(AA5=2,AA5=6),2,0)</f>
        <v>2</v>
      </c>
      <c r="BV5" s="48">
        <f>IF(OR(AB5=2,AB5=6),2,0)</f>
        <v>2</v>
      </c>
      <c r="BW5" s="48">
        <f>IF(OR(AC5=2,AC5=6),2,0)</f>
        <v>2</v>
      </c>
      <c r="BX5" s="48">
        <f>IF(OR(AD5=2,AD5=6),2,0)</f>
        <v>2</v>
      </c>
      <c r="BY5" s="48">
        <f>IF(OR(AE5=1,AE5=5),2,0)</f>
        <v>2</v>
      </c>
      <c r="BZ5" s="48">
        <f>IF(OR(AF5=1,AF5=5),2,0)</f>
        <v>2</v>
      </c>
      <c r="CA5" s="48">
        <f>IF(AG5=1,1,0)</f>
        <v>1</v>
      </c>
      <c r="CB5" s="48">
        <f>IF(AH5=2,1,0)</f>
        <v>1</v>
      </c>
      <c r="CC5" s="48">
        <f>IF(AI5=2,1,0)</f>
        <v>1</v>
      </c>
      <c r="CD5" s="48">
        <f>IF(AJ5=1,1,0)</f>
        <v>1</v>
      </c>
      <c r="CE5" s="48">
        <f>IF(AK5=1,1,0)</f>
        <v>1</v>
      </c>
      <c r="CF5" s="48">
        <f>IF(AL5=1,1,0)</f>
        <v>1</v>
      </c>
      <c r="CG5" s="48">
        <f>IF(AM5=2,1,0)</f>
        <v>1</v>
      </c>
      <c r="CH5" s="48">
        <f>IF(AN5=1,1,0)</f>
        <v>1</v>
      </c>
      <c r="CI5" s="48">
        <f>IF(AO5=2,1,0)</f>
        <v>1</v>
      </c>
      <c r="CJ5" s="48">
        <f>IF(AP5=1,1,0)</f>
        <v>1</v>
      </c>
      <c r="CK5" s="48">
        <f>IF(AQ5=1,1,0)</f>
        <v>1</v>
      </c>
      <c r="CL5" s="48">
        <f>IF(AR5=2,1,0)</f>
        <v>1</v>
      </c>
      <c r="CM5" s="48">
        <f>IF(AS5=1,1,0)</f>
        <v>1</v>
      </c>
      <c r="CN5" s="48">
        <f>IF(AT5=2,1,0)</f>
        <v>1</v>
      </c>
      <c r="CO5" s="48">
        <f>IF(AU5=1,1,0)</f>
        <v>1</v>
      </c>
      <c r="CP5" s="48">
        <f>IF(AV5=2,1,0)</f>
        <v>1</v>
      </c>
      <c r="CQ5" s="48">
        <f>AW5</f>
        <v>3</v>
      </c>
      <c r="CR5" s="48">
        <f>AX5</f>
        <v>3</v>
      </c>
      <c r="CS5" s="48">
        <f>AY5</f>
        <v>3</v>
      </c>
      <c r="CT5" s="48">
        <f>AZ5</f>
        <v>3</v>
      </c>
      <c r="CU5" s="48">
        <f>BA5</f>
        <v>5</v>
      </c>
      <c r="CV5" s="116">
        <f>SUM(BB5+BS5+BT5)</f>
        <v>7</v>
      </c>
      <c r="CW5" s="117">
        <f>SUM(BC5+CA5+CB5+CC5+CD5+BD5+BE5+BF5+CE5+CF5+CG5+CH5+CQ5)</f>
        <v>23</v>
      </c>
      <c r="CX5" s="116">
        <f>SUM(BG5+BH5+CI5+CJ5+CK5+CL5+CR5+BI5+BJ5+CM5+CN5+CO5+CP5)</f>
        <v>23</v>
      </c>
      <c r="CY5" s="116">
        <f>SUM(BK5+CU5+BL5+BU5+BV5)</f>
        <v>15</v>
      </c>
      <c r="CZ5" s="116">
        <f>SUM(BM5+BN5+BW5+BX5)</f>
        <v>10</v>
      </c>
      <c r="DA5" s="116">
        <f>SUM(BO5+BY5+BZ5+BP5+CS5)</f>
        <v>13</v>
      </c>
      <c r="DB5" s="116">
        <f>SUM(BQ5+BR5+CT5)</f>
        <v>9</v>
      </c>
      <c r="DC5" s="109">
        <f>SUM(CV5+CW5)</f>
        <v>30</v>
      </c>
      <c r="DD5" s="49" t="str">
        <f>IF(DC5&lt;7.5,"ปรับปรุง",IF(DC5&lt;15,"พอใช้",IF(DC5&lt;22.5,"ดี",IF(DC5&gt;=22.5,"ดีมาก"))))</f>
        <v>ดีมาก</v>
      </c>
      <c r="DE5" s="109">
        <f>SUM(CX5+CY5+CZ5)</f>
        <v>48</v>
      </c>
      <c r="DF5" s="49" t="str">
        <f>IF(DE5&lt;12,"ปรับปรุง",IF(DE5&lt;24,"พอใช้",IF(DE5&lt;36,"ดี",IF(DE5&gt;=36,"ดีมาก"))))</f>
        <v>ดีมาก</v>
      </c>
      <c r="DG5" s="109">
        <f>SUM(DA5)</f>
        <v>13</v>
      </c>
      <c r="DH5" s="49" t="str">
        <f>IF(DG5&lt;3.25,"ปรับปรุง",IF(DG5&lt;6.5,"พอใช้",IF(DG5&lt;9.75,"ดี",IF(DG5&gt;=9.75,"ดีมาก"))))</f>
        <v>ดีมาก</v>
      </c>
      <c r="DI5" s="109">
        <f>SUM(DB5)</f>
        <v>9</v>
      </c>
      <c r="DJ5" s="49" t="str">
        <f>IF(DI5&lt;2.25,"ปรับปรุง",IF(DI5&lt;4.5,"พอใช้",IF(DI5&lt;6.75,"ดี",IF(DI5&gt;=6.75,"ดีมาก"))))</f>
        <v>ดีมาก</v>
      </c>
      <c r="DK5" s="109">
        <f>SUM(DC5+DE5+DG5+DI5)</f>
        <v>100</v>
      </c>
      <c r="DL5" s="48" t="str">
        <f>IF(DK5&lt;25,"ปรับปรุง",IF(DK5&lt;50,"พอใช้",IF(DK5&lt;75,"ดี",IF(DK5&gt;=75,"ดีมาก"))))</f>
        <v>ดีมาก</v>
      </c>
    </row>
    <row r="6" spans="1:117" s="9" customFormat="1" ht="23.25" x14ac:dyDescent="0.5">
      <c r="A6" s="6"/>
      <c r="B6" s="7"/>
      <c r="C6" s="7"/>
      <c r="D6" s="6"/>
      <c r="E6" s="6"/>
      <c r="F6" s="7"/>
      <c r="G6" s="2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116"/>
      <c r="CW6" s="117"/>
      <c r="CX6" s="116"/>
      <c r="CY6" s="116"/>
      <c r="CZ6" s="116"/>
      <c r="DA6" s="116"/>
      <c r="DB6" s="116"/>
      <c r="DC6" s="118"/>
      <c r="DD6" s="49"/>
      <c r="DE6" s="109"/>
      <c r="DF6" s="49"/>
      <c r="DG6" s="109"/>
      <c r="DH6" s="49"/>
      <c r="DI6" s="109"/>
      <c r="DJ6" s="49"/>
      <c r="DK6" s="109"/>
      <c r="DL6" s="48"/>
    </row>
    <row r="7" spans="1:117" s="17" customFormat="1" ht="21" x14ac:dyDescent="0.35">
      <c r="G7" s="2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116"/>
      <c r="CW7" s="117"/>
      <c r="CX7" s="116"/>
      <c r="CY7" s="116"/>
      <c r="CZ7" s="116"/>
      <c r="DA7" s="116"/>
      <c r="DB7" s="116"/>
      <c r="DC7" s="118"/>
      <c r="DD7" s="49"/>
      <c r="DE7" s="109"/>
      <c r="DF7" s="49"/>
      <c r="DG7" s="109"/>
      <c r="DH7" s="49"/>
      <c r="DI7" s="109"/>
      <c r="DJ7" s="49"/>
      <c r="DK7" s="109"/>
      <c r="DL7" s="48"/>
      <c r="DM7" s="51"/>
    </row>
    <row r="8" spans="1:117" s="17" customFormat="1" ht="23.25" x14ac:dyDescent="0.5">
      <c r="G8" s="28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116"/>
      <c r="CW8" s="117"/>
      <c r="CX8" s="116"/>
      <c r="CY8" s="116"/>
      <c r="CZ8" s="116"/>
      <c r="DA8" s="116"/>
      <c r="DB8" s="116"/>
      <c r="DC8" s="118"/>
      <c r="DD8" s="49"/>
      <c r="DE8" s="109"/>
      <c r="DF8" s="49"/>
      <c r="DG8" s="109"/>
      <c r="DH8" s="49"/>
      <c r="DI8" s="109"/>
      <c r="DJ8" s="49"/>
      <c r="DK8" s="109"/>
      <c r="DL8" s="48"/>
      <c r="DM8" s="51"/>
    </row>
    <row r="9" spans="1:117" s="17" customFormat="1" ht="21" x14ac:dyDescent="0.35">
      <c r="G9" s="29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116"/>
      <c r="CW9" s="117"/>
      <c r="CX9" s="116"/>
      <c r="CY9" s="116"/>
      <c r="CZ9" s="116"/>
      <c r="DA9" s="116"/>
      <c r="DB9" s="116"/>
      <c r="DC9" s="118"/>
      <c r="DD9" s="49"/>
      <c r="DE9" s="89"/>
      <c r="DF9" s="49"/>
      <c r="DG9" s="89"/>
      <c r="DH9" s="49"/>
      <c r="DI9" s="89"/>
      <c r="DJ9" s="49"/>
      <c r="DK9" s="89"/>
      <c r="DL9" s="48"/>
      <c r="DM9" s="51"/>
    </row>
    <row r="10" spans="1:117" s="17" customFormat="1" ht="23.25" x14ac:dyDescent="0.5">
      <c r="G10" s="28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116"/>
      <c r="CW10" s="117"/>
      <c r="CX10" s="116"/>
      <c r="CY10" s="116"/>
      <c r="CZ10" s="116"/>
      <c r="DA10" s="116"/>
      <c r="DB10" s="116"/>
      <c r="DC10" s="118"/>
      <c r="DD10" s="49"/>
      <c r="DE10" s="89"/>
      <c r="DF10" s="49"/>
      <c r="DG10" s="89"/>
      <c r="DH10" s="49"/>
      <c r="DI10" s="89"/>
      <c r="DJ10" s="49"/>
      <c r="DK10" s="89"/>
      <c r="DL10" s="48"/>
      <c r="DM10" s="51"/>
    </row>
    <row r="11" spans="1:117" s="17" customFormat="1" ht="21" x14ac:dyDescent="0.35">
      <c r="G11" s="2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116"/>
      <c r="CW11" s="117"/>
      <c r="CX11" s="116"/>
      <c r="CY11" s="116"/>
      <c r="CZ11" s="116"/>
      <c r="DA11" s="116"/>
      <c r="DB11" s="116"/>
      <c r="DC11" s="118"/>
      <c r="DD11" s="49"/>
      <c r="DE11" s="89"/>
      <c r="DF11" s="49"/>
      <c r="DG11" s="89"/>
      <c r="DH11" s="49"/>
      <c r="DI11" s="89"/>
      <c r="DJ11" s="49"/>
      <c r="DK11" s="89"/>
      <c r="DL11" s="48"/>
      <c r="DM11" s="51"/>
    </row>
    <row r="12" spans="1:117" s="17" customFormat="1" ht="23.25" x14ac:dyDescent="0.5">
      <c r="G12" s="28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116"/>
      <c r="CW12" s="117"/>
      <c r="CX12" s="116"/>
      <c r="CY12" s="116"/>
      <c r="CZ12" s="116"/>
      <c r="DA12" s="116"/>
      <c r="DB12" s="116"/>
      <c r="DC12" s="118"/>
      <c r="DD12" s="49"/>
      <c r="DE12" s="89"/>
      <c r="DF12" s="49"/>
      <c r="DG12" s="89"/>
      <c r="DH12" s="49"/>
      <c r="DI12" s="89"/>
      <c r="DJ12" s="49"/>
      <c r="DK12" s="89"/>
      <c r="DL12" s="48"/>
      <c r="DM12" s="51"/>
    </row>
    <row r="13" spans="1:117" s="17" customFormat="1" ht="21" x14ac:dyDescent="0.35">
      <c r="G13" s="2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116"/>
      <c r="CW13" s="117"/>
      <c r="CX13" s="116"/>
      <c r="CY13" s="116"/>
      <c r="CZ13" s="116"/>
      <c r="DA13" s="116"/>
      <c r="DB13" s="116"/>
      <c r="DC13" s="118"/>
      <c r="DD13" s="49"/>
      <c r="DE13" s="89"/>
      <c r="DF13" s="49"/>
      <c r="DG13" s="89"/>
      <c r="DH13" s="49"/>
      <c r="DI13" s="89"/>
      <c r="DJ13" s="49"/>
      <c r="DK13" s="89"/>
      <c r="DL13" s="48"/>
      <c r="DM13" s="51"/>
    </row>
    <row r="14" spans="1:117" s="17" customFormat="1" ht="23.25" x14ac:dyDescent="0.5">
      <c r="G14" s="28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116"/>
      <c r="CW14" s="117"/>
      <c r="CX14" s="116"/>
      <c r="CY14" s="116"/>
      <c r="CZ14" s="116"/>
      <c r="DA14" s="116"/>
      <c r="DB14" s="116"/>
      <c r="DC14" s="118"/>
      <c r="DD14" s="49"/>
      <c r="DE14" s="89"/>
      <c r="DF14" s="49"/>
      <c r="DG14" s="89"/>
      <c r="DH14" s="49"/>
      <c r="DI14" s="89"/>
      <c r="DJ14" s="49"/>
      <c r="DK14" s="89"/>
      <c r="DL14" s="48"/>
      <c r="DM14" s="51"/>
    </row>
    <row r="15" spans="1:117" s="17" customFormat="1" ht="21" x14ac:dyDescent="0.35">
      <c r="G15" s="2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116"/>
      <c r="CW15" s="117"/>
      <c r="CX15" s="116"/>
      <c r="CY15" s="116"/>
      <c r="CZ15" s="116"/>
      <c r="DA15" s="116"/>
      <c r="DB15" s="116"/>
      <c r="DC15" s="118"/>
      <c r="DD15" s="49"/>
      <c r="DE15" s="89"/>
      <c r="DF15" s="49"/>
      <c r="DG15" s="89"/>
      <c r="DH15" s="49"/>
      <c r="DI15" s="89"/>
      <c r="DJ15" s="49"/>
      <c r="DK15" s="89"/>
      <c r="DL15" s="48"/>
      <c r="DM15" s="51"/>
    </row>
    <row r="16" spans="1:117" s="17" customFormat="1" ht="23.25" x14ac:dyDescent="0.5">
      <c r="G16" s="28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116"/>
      <c r="CW16" s="117"/>
      <c r="CX16" s="116"/>
      <c r="CY16" s="116"/>
      <c r="CZ16" s="116"/>
      <c r="DA16" s="116"/>
      <c r="DB16" s="116"/>
      <c r="DC16" s="118"/>
      <c r="DD16" s="49"/>
      <c r="DE16" s="89"/>
      <c r="DF16" s="49"/>
      <c r="DG16" s="89"/>
      <c r="DH16" s="49"/>
      <c r="DI16" s="89"/>
      <c r="DJ16" s="49"/>
      <c r="DK16" s="89"/>
      <c r="DL16" s="48"/>
      <c r="DM16" s="51"/>
    </row>
    <row r="17" spans="7:117" s="17" customFormat="1" ht="21" x14ac:dyDescent="0.35">
      <c r="G17" s="2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116"/>
      <c r="CW17" s="117"/>
      <c r="CX17" s="116"/>
      <c r="CY17" s="116"/>
      <c r="CZ17" s="116"/>
      <c r="DA17" s="116"/>
      <c r="DB17" s="116"/>
      <c r="DC17" s="118"/>
      <c r="DD17" s="49"/>
      <c r="DE17" s="89"/>
      <c r="DF17" s="49"/>
      <c r="DG17" s="89"/>
      <c r="DH17" s="49"/>
      <c r="DI17" s="89"/>
      <c r="DJ17" s="49"/>
      <c r="DK17" s="89"/>
      <c r="DL17" s="48"/>
      <c r="DM17" s="51"/>
    </row>
    <row r="18" spans="7:117" s="17" customFormat="1" ht="23.25" x14ac:dyDescent="0.5">
      <c r="G18" s="28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116"/>
      <c r="CW18" s="117"/>
      <c r="CX18" s="116"/>
      <c r="CY18" s="116"/>
      <c r="CZ18" s="116"/>
      <c r="DA18" s="116"/>
      <c r="DB18" s="116"/>
      <c r="DC18" s="118"/>
      <c r="DD18" s="49"/>
      <c r="DE18" s="89"/>
      <c r="DF18" s="49"/>
      <c r="DG18" s="89"/>
      <c r="DH18" s="49"/>
      <c r="DI18" s="89"/>
      <c r="DJ18" s="49"/>
      <c r="DK18" s="89"/>
      <c r="DL18" s="48"/>
      <c r="DM18" s="51"/>
    </row>
    <row r="19" spans="7:117" s="17" customFormat="1" ht="21" x14ac:dyDescent="0.35">
      <c r="G19" s="29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116"/>
      <c r="CW19" s="117"/>
      <c r="CX19" s="116"/>
      <c r="CY19" s="116"/>
      <c r="CZ19" s="116"/>
      <c r="DA19" s="116"/>
      <c r="DB19" s="116"/>
      <c r="DC19" s="118"/>
      <c r="DD19" s="49"/>
      <c r="DE19" s="89"/>
      <c r="DF19" s="49"/>
      <c r="DG19" s="89"/>
      <c r="DH19" s="49"/>
      <c r="DI19" s="89"/>
      <c r="DJ19" s="49"/>
      <c r="DK19" s="89"/>
      <c r="DL19" s="48"/>
      <c r="DM19" s="51"/>
    </row>
    <row r="20" spans="7:117" s="17" customFormat="1" ht="23.25" x14ac:dyDescent="0.5">
      <c r="G20" s="28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116"/>
      <c r="CW20" s="117"/>
      <c r="CX20" s="116"/>
      <c r="CY20" s="116"/>
      <c r="CZ20" s="116"/>
      <c r="DA20" s="116"/>
      <c r="DB20" s="116"/>
      <c r="DC20" s="118"/>
      <c r="DD20" s="49"/>
      <c r="DE20" s="89"/>
      <c r="DF20" s="49"/>
      <c r="DG20" s="89"/>
      <c r="DH20" s="49"/>
      <c r="DI20" s="89"/>
      <c r="DJ20" s="49"/>
      <c r="DK20" s="89"/>
      <c r="DL20" s="48"/>
      <c r="DM20" s="51"/>
    </row>
    <row r="21" spans="7:117" s="17" customFormat="1" ht="21" x14ac:dyDescent="0.35"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116"/>
      <c r="CW21" s="117"/>
      <c r="CX21" s="116"/>
      <c r="CY21" s="116"/>
      <c r="CZ21" s="116"/>
      <c r="DA21" s="116"/>
      <c r="DB21" s="116"/>
      <c r="DC21" s="118"/>
      <c r="DD21" s="49"/>
      <c r="DE21" s="89"/>
      <c r="DF21" s="49"/>
      <c r="DG21" s="89"/>
      <c r="DH21" s="49"/>
      <c r="DI21" s="89"/>
      <c r="DJ21" s="49"/>
      <c r="DK21" s="89"/>
      <c r="DL21" s="48"/>
      <c r="DM21" s="51"/>
    </row>
    <row r="22" spans="7:117" s="17" customFormat="1" ht="21" x14ac:dyDescent="0.35"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116"/>
      <c r="CW22" s="117"/>
      <c r="CX22" s="116"/>
      <c r="CY22" s="116"/>
      <c r="CZ22" s="116"/>
      <c r="DA22" s="116"/>
      <c r="DB22" s="116"/>
      <c r="DC22" s="118"/>
      <c r="DD22" s="49"/>
      <c r="DE22" s="89"/>
      <c r="DF22" s="49"/>
      <c r="DG22" s="89"/>
      <c r="DH22" s="49"/>
      <c r="DI22" s="89"/>
      <c r="DJ22" s="49"/>
      <c r="DK22" s="89"/>
      <c r="DL22" s="48"/>
    </row>
    <row r="23" spans="7:117" s="17" customFormat="1" ht="21" x14ac:dyDescent="0.35"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116"/>
      <c r="CW23" s="117"/>
      <c r="CX23" s="116"/>
      <c r="CY23" s="116"/>
      <c r="CZ23" s="116"/>
      <c r="DA23" s="116"/>
      <c r="DB23" s="116"/>
      <c r="DC23" s="118"/>
      <c r="DD23" s="49"/>
      <c r="DE23" s="89"/>
      <c r="DF23" s="49"/>
      <c r="DG23" s="89"/>
      <c r="DH23" s="49"/>
      <c r="DI23" s="89"/>
      <c r="DJ23" s="49"/>
      <c r="DK23" s="89"/>
      <c r="DL23" s="48"/>
    </row>
    <row r="24" spans="7:117" s="17" customFormat="1" ht="24" x14ac:dyDescent="0.55000000000000004"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CV24" s="119"/>
      <c r="CW24" s="119"/>
      <c r="CX24" s="119"/>
      <c r="CY24" s="119"/>
      <c r="CZ24" s="119"/>
      <c r="DA24" s="119"/>
      <c r="DB24" s="119"/>
      <c r="DC24" s="119"/>
    </row>
    <row r="25" spans="7:117" s="17" customFormat="1" ht="24" x14ac:dyDescent="0.55000000000000004"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CV25" s="119"/>
      <c r="CW25" s="119"/>
      <c r="CX25" s="119"/>
      <c r="CY25" s="119"/>
      <c r="CZ25" s="119"/>
      <c r="DA25" s="119"/>
      <c r="DB25" s="119"/>
      <c r="DC25" s="119"/>
    </row>
    <row r="26" spans="7:117" s="17" customFormat="1" ht="24" x14ac:dyDescent="0.55000000000000004"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CV26" s="119"/>
      <c r="CW26" s="119"/>
      <c r="CX26" s="119"/>
      <c r="CY26" s="119"/>
      <c r="CZ26" s="119"/>
      <c r="DA26" s="119"/>
      <c r="DB26" s="119"/>
      <c r="DC26" s="119"/>
    </row>
    <row r="27" spans="7:117" s="17" customFormat="1" ht="24" x14ac:dyDescent="0.55000000000000004"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CV27" s="119"/>
      <c r="CW27" s="119"/>
      <c r="CX27" s="119"/>
      <c r="CY27" s="119"/>
      <c r="CZ27" s="119"/>
      <c r="DA27" s="119"/>
      <c r="DB27" s="119"/>
      <c r="DC27" s="119"/>
    </row>
    <row r="28" spans="7:117" s="17" customFormat="1" ht="24" x14ac:dyDescent="0.55000000000000004"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CV28" s="119"/>
      <c r="CW28" s="119"/>
      <c r="CX28" s="119"/>
      <c r="CY28" s="119"/>
      <c r="CZ28" s="119"/>
      <c r="DA28" s="119"/>
      <c r="DB28" s="119"/>
      <c r="DC28" s="119"/>
    </row>
    <row r="29" spans="7:117" s="17" customFormat="1" ht="24" x14ac:dyDescent="0.55000000000000004"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CV29" s="119"/>
      <c r="CW29" s="119"/>
      <c r="CX29" s="119"/>
      <c r="CY29" s="119"/>
      <c r="CZ29" s="119"/>
      <c r="DA29" s="119"/>
      <c r="DB29" s="119"/>
      <c r="DC29" s="119"/>
    </row>
    <row r="30" spans="7:117" s="17" customFormat="1" ht="24" x14ac:dyDescent="0.55000000000000004"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CV30" s="119"/>
      <c r="CW30" s="119"/>
      <c r="CX30" s="119"/>
      <c r="CY30" s="119"/>
      <c r="CZ30" s="119"/>
      <c r="DA30" s="119"/>
      <c r="DB30" s="119"/>
      <c r="DC30" s="119"/>
    </row>
    <row r="31" spans="7:117" s="17" customFormat="1" ht="24" x14ac:dyDescent="0.55000000000000004"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CV31" s="119"/>
      <c r="CW31" s="119"/>
      <c r="CX31" s="119"/>
      <c r="CY31" s="119"/>
      <c r="CZ31" s="119"/>
      <c r="DA31" s="119"/>
      <c r="DB31" s="119"/>
      <c r="DC31" s="119"/>
    </row>
    <row r="32" spans="7:117" s="17" customFormat="1" ht="24" x14ac:dyDescent="0.55000000000000004"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CV32" s="119"/>
      <c r="CW32" s="119"/>
      <c r="CX32" s="119"/>
      <c r="CY32" s="119"/>
      <c r="CZ32" s="119"/>
      <c r="DA32" s="119"/>
      <c r="DB32" s="119"/>
      <c r="DC32" s="119"/>
    </row>
    <row r="33" spans="8:107" s="17" customFormat="1" ht="24" x14ac:dyDescent="0.55000000000000004"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CV33" s="119"/>
      <c r="CW33" s="119"/>
      <c r="CX33" s="119"/>
      <c r="CY33" s="119"/>
      <c r="CZ33" s="119"/>
      <c r="DA33" s="119"/>
      <c r="DB33" s="119"/>
      <c r="DC33" s="119"/>
    </row>
  </sheetData>
  <mergeCells count="10">
    <mergeCell ref="CV3:DL3"/>
    <mergeCell ref="F3:F5"/>
    <mergeCell ref="G3:G5"/>
    <mergeCell ref="A1:BA1"/>
    <mergeCell ref="H3:BA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zoomScale="120" zoomScaleNormal="120" workbookViewId="0">
      <selection activeCell="D10" sqref="D10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8" width="9.7109375" customWidth="1"/>
    <col min="9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4" s="11" customFormat="1" ht="59.25" customHeight="1" x14ac:dyDescent="0.4">
      <c r="A1" s="131" t="s">
        <v>57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  <c r="L1" s="132"/>
      <c r="M1" s="132"/>
    </row>
    <row r="2" spans="1:14" s="11" customFormat="1" ht="15.75" customHeight="1" x14ac:dyDescent="0.4">
      <c r="A2" s="133"/>
      <c r="B2" s="132"/>
      <c r="C2" s="132"/>
      <c r="D2" s="132"/>
      <c r="E2" s="132"/>
      <c r="F2" s="132"/>
      <c r="K2" s="132"/>
      <c r="L2" s="132"/>
      <c r="M2" s="132"/>
    </row>
    <row r="3" spans="1:14" s="11" customFormat="1" ht="21.2" customHeight="1" x14ac:dyDescent="0.4">
      <c r="A3" s="133" t="s">
        <v>21</v>
      </c>
      <c r="B3" s="132"/>
      <c r="C3" s="132"/>
      <c r="D3" s="132"/>
      <c r="E3" s="132"/>
      <c r="F3" s="132"/>
      <c r="G3" s="134" t="s">
        <v>24</v>
      </c>
      <c r="H3" s="132"/>
      <c r="I3" s="132"/>
      <c r="J3" s="132"/>
      <c r="K3" s="132"/>
      <c r="L3" s="132"/>
      <c r="M3" s="132"/>
    </row>
    <row r="4" spans="1:14" s="11" customFormat="1" ht="21.2" customHeight="1" x14ac:dyDescent="0.4">
      <c r="A4" s="133" t="s">
        <v>22</v>
      </c>
      <c r="B4" s="132"/>
      <c r="C4" s="132"/>
      <c r="D4" s="132"/>
      <c r="E4" s="132"/>
      <c r="F4" s="132"/>
      <c r="G4" s="134" t="s">
        <v>26</v>
      </c>
      <c r="H4" s="132"/>
      <c r="I4" s="132"/>
      <c r="J4" s="132"/>
      <c r="K4" s="132"/>
      <c r="L4" s="132"/>
      <c r="M4" s="132"/>
    </row>
    <row r="5" spans="1:14" s="11" customFormat="1" ht="10.5" customHeight="1" x14ac:dyDescent="0.25"/>
    <row r="6" spans="1:14" s="11" customFormat="1" ht="24.75" customHeight="1" x14ac:dyDescent="0.4">
      <c r="A6" s="143" t="s">
        <v>15</v>
      </c>
      <c r="B6" s="143" t="s">
        <v>46</v>
      </c>
      <c r="C6" s="143" t="s">
        <v>47</v>
      </c>
      <c r="D6" s="143" t="s">
        <v>48</v>
      </c>
      <c r="E6" s="143" t="s">
        <v>49</v>
      </c>
      <c r="F6" s="143" t="s">
        <v>50</v>
      </c>
      <c r="G6" s="135" t="s">
        <v>23</v>
      </c>
      <c r="H6" s="137" t="s">
        <v>51</v>
      </c>
      <c r="I6" s="139" t="s">
        <v>52</v>
      </c>
      <c r="J6" s="140" t="s">
        <v>16</v>
      </c>
      <c r="K6" s="141"/>
      <c r="L6" s="141"/>
      <c r="M6" s="142"/>
    </row>
    <row r="7" spans="1:14" s="11" customFormat="1" ht="24.75" customHeight="1" x14ac:dyDescent="0.4">
      <c r="A7" s="138"/>
      <c r="B7" s="138"/>
      <c r="C7" s="144"/>
      <c r="D7" s="138"/>
      <c r="E7" s="138"/>
      <c r="F7" s="138"/>
      <c r="G7" s="136"/>
      <c r="H7" s="138"/>
      <c r="I7" s="138"/>
      <c r="J7" s="30" t="s">
        <v>17</v>
      </c>
      <c r="K7" s="31" t="s">
        <v>18</v>
      </c>
      <c r="L7" s="31" t="s">
        <v>19</v>
      </c>
      <c r="M7" s="31" t="s">
        <v>20</v>
      </c>
    </row>
    <row r="8" spans="1:14" s="11" customFormat="1" ht="18.75" customHeight="1" x14ac:dyDescent="0.4">
      <c r="A8" s="32" t="s">
        <v>25</v>
      </c>
      <c r="B8" s="33">
        <v>25</v>
      </c>
      <c r="C8" s="33">
        <v>100</v>
      </c>
      <c r="D8" s="34">
        <f>MIN(บันทึกและรายงานผลรายคน!DK6:DK30)</f>
        <v>0</v>
      </c>
      <c r="E8" s="34">
        <f>MAX(บันทึกและรายงานผลรายคน!DK6:DK30)</f>
        <v>0</v>
      </c>
      <c r="F8" s="34" t="e">
        <f>AVERAGE(บันทึกและรายงานผลรายคน!DK6:DK30)</f>
        <v>#DIV/0!</v>
      </c>
      <c r="G8" s="34" t="e">
        <f>STDEV(บันทึกและรายงานผลรายคน!DK6:DK30)</f>
        <v>#DIV/0!</v>
      </c>
      <c r="H8" s="34" t="e">
        <f t="shared" ref="H8:H19" si="0">(F8/C8)*100</f>
        <v>#DIV/0!</v>
      </c>
      <c r="I8" s="34" t="e">
        <f t="shared" ref="I8:I19" si="1">(G8/F8)*100</f>
        <v>#DIV/0!</v>
      </c>
      <c r="J8" s="34">
        <f>(COUNTIF(บันทึกและรายงานผลรายคน!DL6:DL30,"ปรับปรุง")/B8)*100</f>
        <v>0</v>
      </c>
      <c r="K8" s="34">
        <f>(COUNTIF(บันทึกและรายงานผลรายคน!DL6:DL30,"พอใช้")/B8)*100</f>
        <v>0</v>
      </c>
      <c r="L8" s="34">
        <f>(COUNTIF(บันทึกและรายงานผลรายคน!DL6:DL30,"ดี")/B8)*100</f>
        <v>0</v>
      </c>
      <c r="M8" s="34">
        <f>(COUNTIF(บันทึกและรายงานผลรายคน!DL6:DL30,"ดีมาก")/B8)*100</f>
        <v>0</v>
      </c>
      <c r="N8" s="35"/>
    </row>
    <row r="9" spans="1:14" s="38" customFormat="1" ht="18.75" customHeight="1" x14ac:dyDescent="0.4">
      <c r="A9" s="36" t="s">
        <v>29</v>
      </c>
      <c r="B9" s="55">
        <v>25</v>
      </c>
      <c r="C9" s="37">
        <f>C10+C11</f>
        <v>30</v>
      </c>
      <c r="D9" s="34">
        <f>MIN(บันทึกและรายงานผลรายคน!DC6:DC30)</f>
        <v>0</v>
      </c>
      <c r="E9" s="34">
        <f>MAX(บันทึกและรายงานผลรายคน!DC6:DC30)</f>
        <v>0</v>
      </c>
      <c r="F9" s="34" t="e">
        <f>AVERAGE(บันทึกและรายงานผลรายคน!DC6:DC30)</f>
        <v>#DIV/0!</v>
      </c>
      <c r="G9" s="34" t="e">
        <f>STDEV(บันทึกและรายงานผลรายคน!DC6:DC30)</f>
        <v>#DIV/0!</v>
      </c>
      <c r="H9" s="34" t="e">
        <f t="shared" si="0"/>
        <v>#DIV/0!</v>
      </c>
      <c r="I9" s="34" t="e">
        <f t="shared" si="1"/>
        <v>#DIV/0!</v>
      </c>
      <c r="J9" s="34">
        <f>(COUNTIF(บันทึกและรายงานผลรายคน!DD6:DD30,"ปรับปรุง")/B9)*100</f>
        <v>0</v>
      </c>
      <c r="K9" s="34">
        <f>(COUNTIF(บันทึกและรายงานผลรายคน!DD6:DD30,"พอใช้")/B9)*100</f>
        <v>0</v>
      </c>
      <c r="L9" s="34">
        <f>(COUNTIF(บันทึกและรายงานผลรายคน!DD6:DD30,"ดี")/B9)*100</f>
        <v>0</v>
      </c>
      <c r="M9" s="34">
        <f>(COUNTIF(บันทึกและรายงานผลรายคน!DD6:DD30,"ดีมาก")/B9)*100</f>
        <v>0</v>
      </c>
      <c r="N9" s="35"/>
    </row>
    <row r="10" spans="1:14" s="11" customFormat="1" ht="18.75" customHeight="1" x14ac:dyDescent="0.4">
      <c r="A10" s="39" t="s">
        <v>30</v>
      </c>
      <c r="B10" s="56">
        <v>25</v>
      </c>
      <c r="C10" s="82">
        <v>7</v>
      </c>
      <c r="D10" s="84">
        <f>MIN(บันทึกและรายงานผลรายคน!CV6:CV30)</f>
        <v>0</v>
      </c>
      <c r="E10" s="60">
        <f>MAX(บันทึกและรายงานผลรายคน!CV6:CV30)</f>
        <v>0</v>
      </c>
      <c r="F10" s="60" t="e">
        <f>AVERAGE(บันทึกและรายงานผลรายคน!CV6:CV30)</f>
        <v>#DIV/0!</v>
      </c>
      <c r="G10" s="60" t="e">
        <f>STDEV(บันทึกและรายงานผลรายคน!CV6:CV30)</f>
        <v>#DIV/0!</v>
      </c>
      <c r="H10" s="60" t="e">
        <f t="shared" si="0"/>
        <v>#DIV/0!</v>
      </c>
      <c r="I10" s="72" t="e">
        <f t="shared" si="1"/>
        <v>#DIV/0!</v>
      </c>
      <c r="J10" s="69"/>
      <c r="K10" s="42"/>
      <c r="L10" s="42"/>
      <c r="M10" s="42"/>
      <c r="N10" s="35"/>
    </row>
    <row r="11" spans="1:14" s="11" customFormat="1" ht="23.25" customHeight="1" x14ac:dyDescent="0.4">
      <c r="A11" s="39" t="s">
        <v>31</v>
      </c>
      <c r="B11" s="43">
        <v>25</v>
      </c>
      <c r="C11" s="41">
        <v>23</v>
      </c>
      <c r="D11" s="53">
        <f>MIN(บันทึกและรายงานผลรายคน!CW6:CW30)</f>
        <v>0</v>
      </c>
      <c r="E11" s="53">
        <f>MAX(บันทึกและรายงานผลรายคน!CW6:CW30)</f>
        <v>0</v>
      </c>
      <c r="F11" s="53" t="e">
        <f>AVERAGE(บันทึกและรายงานผลรายคน!CW6:CW30)</f>
        <v>#DIV/0!</v>
      </c>
      <c r="G11" s="53" t="e">
        <f>STDEV(บันทึกและรายงานผลรายคน!CW6:CW30)</f>
        <v>#DIV/0!</v>
      </c>
      <c r="H11" s="53" t="e">
        <f t="shared" si="0"/>
        <v>#DIV/0!</v>
      </c>
      <c r="I11" s="83" t="e">
        <f t="shared" si="1"/>
        <v>#DIV/0!</v>
      </c>
      <c r="J11" s="69"/>
      <c r="K11" s="42"/>
      <c r="L11" s="42"/>
      <c r="M11" s="42"/>
      <c r="N11" s="35"/>
    </row>
    <row r="12" spans="1:14" s="38" customFormat="1" ht="18.75" customHeight="1" x14ac:dyDescent="0.4">
      <c r="A12" s="36" t="s">
        <v>32</v>
      </c>
      <c r="B12" s="55">
        <v>25</v>
      </c>
      <c r="C12" s="55">
        <f>C13+C14+C15</f>
        <v>48</v>
      </c>
      <c r="D12" s="61">
        <f>MIN(บันทึกและรายงานผลรายคน!DE6:DE30)</f>
        <v>0</v>
      </c>
      <c r="E12" s="61">
        <f>MAX(บันทึกและรายงานผลรายคน!DE6:DE30)</f>
        <v>0</v>
      </c>
      <c r="F12" s="61" t="e">
        <f>AVERAGE(บันทึกและรายงานผลรายคน!DE6:DE30)</f>
        <v>#DIV/0!</v>
      </c>
      <c r="G12" s="61" t="e">
        <f>STDEV(บันทึกและรายงานผลรายคน!DE6:DE30)</f>
        <v>#DIV/0!</v>
      </c>
      <c r="H12" s="61" t="e">
        <f t="shared" si="0"/>
        <v>#DIV/0!</v>
      </c>
      <c r="I12" s="61" t="e">
        <f t="shared" si="1"/>
        <v>#DIV/0!</v>
      </c>
      <c r="J12" s="61">
        <f>(COUNTIF(บันทึกและรายงานผลรายคน!DF6:DF30,"ปรับปรุง")/B12)*100</f>
        <v>0</v>
      </c>
      <c r="K12" s="61">
        <f>(COUNTIF(บันทึกและรายงานผลรายคน!DF6:DF30,"พอใช้")/B12)*100</f>
        <v>0</v>
      </c>
      <c r="L12" s="61">
        <f>(COUNTIF(บันทึกและรายงานผลรายคน!DF6:DF30,"ดี")/B12)*100</f>
        <v>0</v>
      </c>
      <c r="M12" s="61">
        <f>(COUNTIF(บันทึกและรายงานผลรายคน!DF6:DF30,"ดีมาก")/B12)*100</f>
        <v>0</v>
      </c>
      <c r="N12" s="35"/>
    </row>
    <row r="13" spans="1:14" s="38" customFormat="1" ht="18.75" customHeight="1" x14ac:dyDescent="0.4">
      <c r="A13" s="44" t="s">
        <v>33</v>
      </c>
      <c r="B13" s="40">
        <v>25</v>
      </c>
      <c r="C13" s="58">
        <v>23</v>
      </c>
      <c r="D13" s="52">
        <f>MIN(บันทึกและรายงานผลรายคน!CX6:CX30)</f>
        <v>0</v>
      </c>
      <c r="E13" s="52">
        <f>MAX(บันทึกและรายงานผลรายคน!CX6:CX30)</f>
        <v>0</v>
      </c>
      <c r="F13" s="52" t="e">
        <f>AVERAGE(บันทึกและรายงานผลรายคน!CX6:CX30)</f>
        <v>#DIV/0!</v>
      </c>
      <c r="G13" s="52" t="e">
        <f>STDEV(บันทึกและรายงานผลรายคน!CX6:CX30)</f>
        <v>#DIV/0!</v>
      </c>
      <c r="H13" s="52" t="e">
        <f t="shared" si="0"/>
        <v>#DIV/0!</v>
      </c>
      <c r="I13" s="71" t="e">
        <f t="shared" si="1"/>
        <v>#DIV/0!</v>
      </c>
      <c r="J13" s="57"/>
      <c r="K13" s="45"/>
      <c r="L13" s="45"/>
      <c r="M13" s="45"/>
      <c r="N13" s="35"/>
    </row>
    <row r="14" spans="1:14" s="38" customFormat="1" ht="18.75" customHeight="1" x14ac:dyDescent="0.4">
      <c r="A14" s="65" t="s">
        <v>34</v>
      </c>
      <c r="B14" s="63">
        <v>25</v>
      </c>
      <c r="C14" s="59">
        <v>15</v>
      </c>
      <c r="D14" s="72">
        <f>MIN(บันทึกและรายงานผลรายคน!CY6:CY30)</f>
        <v>0</v>
      </c>
      <c r="E14" s="84">
        <f>MAX(บันทึกและรายงานผลรายคน!CY6:CY30)</f>
        <v>0</v>
      </c>
      <c r="F14" s="60" t="e">
        <f>AVERAGE(บันทึกและรายงานผลรายคน!CY6:CY30)</f>
        <v>#DIV/0!</v>
      </c>
      <c r="G14" s="60" t="e">
        <f>STDEV(บันทึกและรายงานผลรายคน!CY6:CY30)</f>
        <v>#DIV/0!</v>
      </c>
      <c r="H14" s="60" t="e">
        <f t="shared" si="0"/>
        <v>#DIV/0!</v>
      </c>
      <c r="I14" s="72" t="e">
        <f t="shared" si="1"/>
        <v>#DIV/0!</v>
      </c>
      <c r="J14" s="57"/>
      <c r="K14" s="45"/>
      <c r="L14" s="45"/>
      <c r="M14" s="45"/>
      <c r="N14" s="35"/>
    </row>
    <row r="15" spans="1:14" s="11" customFormat="1" ht="21" customHeight="1" x14ac:dyDescent="0.4">
      <c r="A15" s="66" t="s">
        <v>35</v>
      </c>
      <c r="B15" s="77">
        <v>25</v>
      </c>
      <c r="C15" s="78">
        <v>10</v>
      </c>
      <c r="D15" s="79">
        <f>MIN(บันทึกและรายงานผลรายคน!CZ6:CZ30)</f>
        <v>0</v>
      </c>
      <c r="E15" s="79">
        <f>MAX(บันทึกและรายงานผลรายคน!CZ6:CZ30)</f>
        <v>0</v>
      </c>
      <c r="F15" s="79" t="e">
        <f>AVERAGE(บันทึกและรายงานผลรายคน!CZ6:CZ30)</f>
        <v>#DIV/0!</v>
      </c>
      <c r="G15" s="79" t="e">
        <f>STDEV(บันทึกและรายงานผลรายคน!CZ6:CZ30)</f>
        <v>#DIV/0!</v>
      </c>
      <c r="H15" s="79" t="e">
        <f t="shared" si="0"/>
        <v>#DIV/0!</v>
      </c>
      <c r="I15" s="80" t="e">
        <f t="shared" si="1"/>
        <v>#DIV/0!</v>
      </c>
      <c r="J15" s="69"/>
      <c r="K15" s="42"/>
      <c r="L15" s="42"/>
      <c r="M15" s="42"/>
      <c r="N15" s="35"/>
    </row>
    <row r="16" spans="1:14" s="38" customFormat="1" ht="18.75" customHeight="1" x14ac:dyDescent="0.4">
      <c r="A16" s="67" t="s">
        <v>36</v>
      </c>
      <c r="B16" s="74">
        <v>25</v>
      </c>
      <c r="C16" s="105">
        <v>13</v>
      </c>
      <c r="D16" s="75">
        <f>MIN(บันทึกและรายงานผลรายคน!DG6:DG30)</f>
        <v>0</v>
      </c>
      <c r="E16" s="75">
        <f>MAX(บันทึกและรายงานผลรายคน!DG6:DG30)</f>
        <v>0</v>
      </c>
      <c r="F16" s="75" t="e">
        <f>AVERAGE(บันทึกและรายงานผลรายคน!DG6:DG30)</f>
        <v>#DIV/0!</v>
      </c>
      <c r="G16" s="75" t="e">
        <f>STDEV(บันทึกและรายงานผลรายคน!DG6:DG30)</f>
        <v>#DIV/0!</v>
      </c>
      <c r="H16" s="75" t="e">
        <f t="shared" si="0"/>
        <v>#DIV/0!</v>
      </c>
      <c r="I16" s="76" t="e">
        <f t="shared" si="1"/>
        <v>#DIV/0!</v>
      </c>
      <c r="J16" s="62">
        <f>(COUNTIF(บันทึกและรายงานผลรายคน!DH6:DH30,"ปรับปรุง")/B16)*100</f>
        <v>0</v>
      </c>
      <c r="K16" s="34">
        <f>(COUNTIF(บันทึกและรายงานผลรายคน!DH6:DH30,"พอใช้")/B16)*100</f>
        <v>0</v>
      </c>
      <c r="L16" s="34">
        <f>(COUNTIF(บันทึกและรายงานผลรายคน!DH6:DH30,"ดี")/B16)*100</f>
        <v>0</v>
      </c>
      <c r="M16" s="34">
        <f>(COUNTIF(บันทึกและรายงานผลรายคน!DH6:DH30,"ดีมาก")/B16)*100</f>
        <v>0</v>
      </c>
      <c r="N16" s="35"/>
    </row>
    <row r="17" spans="1:14" s="11" customFormat="1" ht="21.75" customHeight="1" x14ac:dyDescent="0.4">
      <c r="A17" s="68" t="s">
        <v>37</v>
      </c>
      <c r="B17" s="64">
        <v>25</v>
      </c>
      <c r="C17" s="106">
        <v>13</v>
      </c>
      <c r="D17" s="54">
        <f>MIN(บันทึกและรายงานผลรายคน!DA6:DA30)</f>
        <v>0</v>
      </c>
      <c r="E17" s="54">
        <f>MAX(บันทึกและรายงานผลรายคน!DA6:DA30)</f>
        <v>0</v>
      </c>
      <c r="F17" s="54" t="e">
        <f>AVERAGE(บันทึกและรายงานผลรายคน!DA6:DA30)</f>
        <v>#DIV/0!</v>
      </c>
      <c r="G17" s="54" t="e">
        <f>STDEV(บันทึกและรายงานผลรายคน!DA6:DA30)</f>
        <v>#DIV/0!</v>
      </c>
      <c r="H17" s="54" t="e">
        <f t="shared" si="0"/>
        <v>#DIV/0!</v>
      </c>
      <c r="I17" s="73" t="e">
        <f t="shared" si="1"/>
        <v>#DIV/0!</v>
      </c>
      <c r="J17" s="70"/>
      <c r="K17" s="46"/>
      <c r="L17" s="46"/>
      <c r="M17" s="46"/>
    </row>
    <row r="18" spans="1:14" s="97" customFormat="1" ht="18.75" customHeight="1" x14ac:dyDescent="0.4">
      <c r="A18" s="90" t="s">
        <v>55</v>
      </c>
      <c r="B18" s="91">
        <v>25</v>
      </c>
      <c r="C18" s="107">
        <v>9</v>
      </c>
      <c r="D18" s="92">
        <f>MIN(บันทึกและรายงานผลรายคน!DI6:DI30)</f>
        <v>0</v>
      </c>
      <c r="E18" s="92">
        <f>MAX(บันทึกและรายงานผลรายคน!DI6:DI30)</f>
        <v>0</v>
      </c>
      <c r="F18" s="92" t="e">
        <f>AVERAGE(บันทึกและรายงานผลรายคน!DI6:DI30)</f>
        <v>#DIV/0!</v>
      </c>
      <c r="G18" s="92" t="e">
        <f>STDEV(บันทึกและรายงานผลรายคน!DI6:DI30)</f>
        <v>#DIV/0!</v>
      </c>
      <c r="H18" s="92" t="e">
        <f t="shared" si="0"/>
        <v>#DIV/0!</v>
      </c>
      <c r="I18" s="93" t="e">
        <f t="shared" si="1"/>
        <v>#DIV/0!</v>
      </c>
      <c r="J18" s="94">
        <f>(COUNTIF(บันทึกและรายงานผลรายคน!DJ6:DJ30,"ปรับปรุง")/B18)*100</f>
        <v>0</v>
      </c>
      <c r="K18" s="95">
        <f>(COUNTIF(บันทึกและรายงานผลรายคน!DJ6:DJ30,"พอใช้")/B18)*100</f>
        <v>0</v>
      </c>
      <c r="L18" s="95">
        <f>(COUNTIF(บันทึกและรายงานผลรายคน!DJ6:DJ30,"ดี")/B18)*100</f>
        <v>0</v>
      </c>
      <c r="M18" s="95">
        <f>(COUNTIF(บันทึกและรายงานผลรายคน!DJ6:DJ30,"ดีมาก")/B18)*100</f>
        <v>0</v>
      </c>
      <c r="N18" s="96"/>
    </row>
    <row r="19" spans="1:14" s="104" customFormat="1" ht="21.75" customHeight="1" x14ac:dyDescent="0.4">
      <c r="A19" s="98" t="s">
        <v>56</v>
      </c>
      <c r="B19" s="99">
        <v>25</v>
      </c>
      <c r="C19" s="108">
        <v>9</v>
      </c>
      <c r="D19" s="100">
        <f>MIN(บันทึกและรายงานผลรายคน!DB6:DB30)</f>
        <v>0</v>
      </c>
      <c r="E19" s="100">
        <f>MAX(บันทึกและรายงานผลรายคน!DB6:DB30)</f>
        <v>0</v>
      </c>
      <c r="F19" s="100" t="e">
        <f>AVERAGE(บันทึกและรายงานผลรายคน!DB6:DB30)</f>
        <v>#DIV/0!</v>
      </c>
      <c r="G19" s="100" t="e">
        <f>STDEV(บันทึกและรายงานผลรายคน!DB6:DB30)</f>
        <v>#DIV/0!</v>
      </c>
      <c r="H19" s="100" t="e">
        <f t="shared" si="0"/>
        <v>#DIV/0!</v>
      </c>
      <c r="I19" s="101" t="e">
        <f t="shared" si="1"/>
        <v>#DIV/0!</v>
      </c>
      <c r="J19" s="102"/>
      <c r="K19" s="103"/>
      <c r="L19" s="103"/>
      <c r="M19" s="103"/>
    </row>
    <row r="20" spans="1:14" x14ac:dyDescent="0.25">
      <c r="G20" s="81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2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2019-01-08T07:44:22Z</cp:lastPrinted>
  <dcterms:created xsi:type="dcterms:W3CDTF">2017-10-27T03:40:44Z</dcterms:created>
  <dcterms:modified xsi:type="dcterms:W3CDTF">2020-01-23T08:02:33Z</dcterms:modified>
</cp:coreProperties>
</file>