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030"/>
  </bookViews>
  <sheets>
    <sheet name="บันทึกและรายงานผลรายคน" sheetId="1" r:id="rId1"/>
    <sheet name="รายงานผลระดับโรงเรียน" sheetId="8" r:id="rId2"/>
  </sheets>
  <calcPr calcId="145621"/>
</workbook>
</file>

<file path=xl/calcChain.xml><?xml version="1.0" encoding="utf-8"?>
<calcChain xmlns="http://schemas.openxmlformats.org/spreadsheetml/2006/main">
  <c r="DJ5" i="1" l="1"/>
  <c r="DH5" i="1"/>
  <c r="DF5" i="1"/>
  <c r="DD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DO5" i="1" l="1"/>
  <c r="DM5" i="1"/>
  <c r="DK5" i="1"/>
  <c r="DI5" i="1"/>
  <c r="DE5" i="1"/>
  <c r="DN5" i="1" l="1"/>
  <c r="DL5" i="1"/>
  <c r="DG5" i="1"/>
  <c r="DC5" i="1" l="1"/>
  <c r="DP5" i="1"/>
  <c r="DQ5" i="1" s="1"/>
  <c r="CA5" i="1"/>
  <c r="M25" i="8" l="1"/>
  <c r="M23" i="8"/>
  <c r="M21" i="8"/>
  <c r="M18" i="8"/>
  <c r="M15" i="8"/>
  <c r="M12" i="8"/>
  <c r="M9" i="8"/>
  <c r="M8" i="8"/>
  <c r="L25" i="8"/>
  <c r="L23" i="8"/>
  <c r="L21" i="8"/>
  <c r="L18" i="8"/>
  <c r="L15" i="8"/>
  <c r="L12" i="8"/>
  <c r="L9" i="8"/>
  <c r="L8" i="8"/>
  <c r="K25" i="8"/>
  <c r="K23" i="8"/>
  <c r="K21" i="8"/>
  <c r="K18" i="8"/>
  <c r="K15" i="8"/>
  <c r="K12" i="8"/>
  <c r="K9" i="8"/>
  <c r="K8" i="8"/>
  <c r="J25" i="8"/>
  <c r="J23" i="8"/>
  <c r="J21" i="8"/>
  <c r="J18" i="8"/>
  <c r="J15" i="8"/>
  <c r="J12" i="8"/>
  <c r="J9" i="8"/>
  <c r="J8" i="8"/>
  <c r="G27" i="8"/>
  <c r="I27" i="8" s="1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CO5" i="1" l="1"/>
  <c r="CN5" i="1"/>
  <c r="CM5" i="1"/>
  <c r="AY5" i="1"/>
  <c r="CL5" i="1" l="1"/>
  <c r="CK5" i="1"/>
  <c r="CJ5" i="1"/>
  <c r="CI5" i="1"/>
  <c r="CH5" i="1"/>
  <c r="CG5" i="1"/>
  <c r="CF5" i="1"/>
  <c r="CE5" i="1"/>
  <c r="CD5" i="1"/>
  <c r="CC5" i="1"/>
  <c r="CB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H20" i="8" l="1"/>
  <c r="I20" i="8" l="1"/>
  <c r="H27" i="8"/>
  <c r="H26" i="8"/>
  <c r="H22" i="8"/>
  <c r="H19" i="8"/>
  <c r="H16" i="8"/>
  <c r="H14" i="8"/>
  <c r="H10" i="8"/>
  <c r="I16" i="8" l="1"/>
  <c r="H25" i="8"/>
  <c r="I26" i="8"/>
  <c r="H24" i="8"/>
  <c r="H21" i="8"/>
  <c r="I22" i="8"/>
  <c r="H18" i="8"/>
  <c r="I19" i="8"/>
  <c r="I17" i="8"/>
  <c r="H17" i="8"/>
  <c r="I14" i="8"/>
  <c r="I13" i="8"/>
  <c r="H13" i="8"/>
  <c r="H12" i="8"/>
  <c r="I11" i="8"/>
  <c r="H11" i="8"/>
  <c r="I10" i="8"/>
  <c r="I25" i="8" l="1"/>
  <c r="H23" i="8"/>
  <c r="I24" i="8"/>
  <c r="I21" i="8"/>
  <c r="I18" i="8"/>
  <c r="I15" i="8"/>
  <c r="H15" i="8"/>
  <c r="I12" i="8"/>
  <c r="I9" i="8"/>
  <c r="H9" i="8"/>
  <c r="I23" i="8" l="1"/>
  <c r="H8" i="8"/>
  <c r="I8" i="8" l="1"/>
</calcChain>
</file>

<file path=xl/sharedStrings.xml><?xml version="1.0" encoding="utf-8"?>
<sst xmlns="http://schemas.openxmlformats.org/spreadsheetml/2006/main" count="81" uniqueCount="74">
  <si>
    <t>เขตพื้นที่การศึกษา</t>
  </si>
  <si>
    <t>ขนาดโรงเรียน</t>
  </si>
  <si>
    <t>รหัสโรงเรียน</t>
  </si>
  <si>
    <t>ชื่อโรงเรียน</t>
  </si>
  <si>
    <t>เลขประจำตัวประชาชน</t>
  </si>
  <si>
    <t>เพศ</t>
  </si>
  <si>
    <t>ข้อที่</t>
  </si>
  <si>
    <t>ส่วนที่ 1  รหัสข้อมูลพื้นฐานนักเรียน</t>
  </si>
  <si>
    <t>ส่วนที่ 2 บันทึกคำตอบนักเรียน</t>
  </si>
  <si>
    <t>ส่วนที่ 3 ตรวจให้คะแนนและแปลผล</t>
  </si>
  <si>
    <t>รวม</t>
  </si>
  <si>
    <t>แปลผล</t>
  </si>
  <si>
    <t>รวมคะแนนและแปลผล</t>
  </si>
  <si>
    <t>ตรวจคะแนนข้อที่</t>
  </si>
  <si>
    <t>ความสามารถ</t>
  </si>
  <si>
    <t>ร้อยละของจำนวนนักเรียน</t>
  </si>
  <si>
    <t>ปรับปรุง</t>
  </si>
  <si>
    <t>พอใช้</t>
  </si>
  <si>
    <t>ดี</t>
  </si>
  <si>
    <t>ดีมาก</t>
  </si>
  <si>
    <t>ประเภทนักเรียน เด็กปกติ</t>
  </si>
  <si>
    <t>เพศ ทุกเพศ</t>
  </si>
  <si>
    <t>สำนักงานเขตพื้นที่การศึกษา........................................................................</t>
  </si>
  <si>
    <t>ส่วนเบี่ยงเบน
มาตรฐาน</t>
  </si>
  <si>
    <t>โรงเรียน.........................................................................</t>
  </si>
  <si>
    <t>วิทยาศาสตร์</t>
  </si>
  <si>
    <t>สาระที่ 1 สิ่งมีชีวิตกับกระบวนการดำรงชีวิต</t>
  </si>
  <si>
    <t>มฐ ว 1.1</t>
  </si>
  <si>
    <t>มฐ ว 1.2</t>
  </si>
  <si>
    <t>สาระที่ 3 สารและสมบัติของสาร</t>
  </si>
  <si>
    <t>มฐ ว 3.1</t>
  </si>
  <si>
    <t>สาระที่ 4 แรงและการเคลื่อนที่</t>
  </si>
  <si>
    <t>มฐ ว 4.1</t>
  </si>
  <si>
    <t>มฐ ว 4.2</t>
  </si>
  <si>
    <t>สาระที่ 6 กระบวนการเปลี่ยนแปลงโลก</t>
  </si>
  <si>
    <t>มฐ ว 6.1</t>
  </si>
  <si>
    <t>สาระที่ 7 ดาราศาสตร์และอวกาศ</t>
  </si>
  <si>
    <t>มฐ ว 7.1</t>
  </si>
  <si>
    <t>สาระ 1</t>
  </si>
  <si>
    <t>สาระ7</t>
  </si>
  <si>
    <t>ชื่อ - สกุล</t>
  </si>
  <si>
    <t>(ไม่ต้องใส่คำนำหน้าชื่อ)</t>
  </si>
  <si>
    <t>สาระที่ 2 ชีวิตกับสิ่งแวดล้อม</t>
  </si>
  <si>
    <t>มฐ ว 2.1</t>
  </si>
  <si>
    <t>มฐ ว 2.2</t>
  </si>
  <si>
    <t>มฐ ว 3.2</t>
  </si>
  <si>
    <t>สาระที่ 5 พลังงาน</t>
  </si>
  <si>
    <t>มฐ ว 5.1</t>
  </si>
  <si>
    <t>มฐ ว 7.2</t>
  </si>
  <si>
    <t>ว 1.1</t>
  </si>
  <si>
    <t>ว 1.2</t>
  </si>
  <si>
    <t>ว 2.1</t>
  </si>
  <si>
    <t>ว 3.1</t>
  </si>
  <si>
    <t>ว 3.2</t>
  </si>
  <si>
    <t>ว 2.2</t>
  </si>
  <si>
    <t>ว 4.1</t>
  </si>
  <si>
    <t>ว 4.2</t>
  </si>
  <si>
    <t>ว 5.1</t>
  </si>
  <si>
    <t>ว 6.1</t>
  </si>
  <si>
    <t>ว 7.1</t>
  </si>
  <si>
    <t>ว 7.2</t>
  </si>
  <si>
    <t>สาระ 2</t>
  </si>
  <si>
    <t>สาระ 3</t>
  </si>
  <si>
    <t>สาระ 4</t>
  </si>
  <si>
    <t>สาระ 5</t>
  </si>
  <si>
    <t>สาระ 6</t>
  </si>
  <si>
    <t>จำนวน
นักเรียน</t>
  </si>
  <si>
    <t>คะแนน
เต็ม</t>
  </si>
  <si>
    <t>คะแนน
ต่ำสุด</t>
  </si>
  <si>
    <t>คะแนน
สูงสุด</t>
  </si>
  <si>
    <t>คะแนน
เฉลี่ย</t>
  </si>
  <si>
    <t>คะแนนเฉลี่ย
ร้อยละ</t>
  </si>
  <si>
    <t>สัมประสิทธิ์
การกระจาย
(C.V.)</t>
  </si>
  <si>
    <t>รายงานผลการประเมินด้วยข้อสอบกลุ่มสาระการเรียนรู้วิทยาศาสตร์ 
ชั้นประถมศึกษาปีที่ 6  ปีการศึกษา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</si>
</sst>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09]#,##0;\-#,##0"/>
    <numFmt numFmtId="165" formatCode="[$-10409]#,##0.00;\-#,##0.00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4"/>
      <color theme="1"/>
      <name val="Angsana New"/>
      <family val="1"/>
    </font>
    <font>
      <sz val="11"/>
      <color theme="1"/>
      <name val="Angsana New"/>
      <family val="1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4"/>
      <color indexed="8"/>
      <name val="TH SarabunPSK"/>
      <family val="2"/>
    </font>
    <font>
      <sz val="11"/>
      <color theme="1"/>
      <name val="TH SarabunPSK"/>
      <family val="2"/>
    </font>
    <font>
      <sz val="12.95"/>
      <color indexed="8"/>
      <name val="TH SarabunPSK"/>
      <family val="2"/>
    </font>
    <font>
      <sz val="11.95"/>
      <color indexed="8"/>
      <name val="TH SarabunPSK"/>
      <family val="2"/>
    </font>
    <font>
      <b/>
      <sz val="14"/>
      <color indexed="8"/>
      <name val="TH SarabunPSK"/>
      <family val="2"/>
    </font>
    <font>
      <b/>
      <sz val="11"/>
      <color theme="1"/>
      <name val="TH SarabunPSK"/>
      <family val="2"/>
    </font>
    <font>
      <b/>
      <sz val="19"/>
      <name val="TH SarabunPSK"/>
      <family val="2"/>
    </font>
    <font>
      <b/>
      <sz val="14"/>
      <name val="Angsana New"/>
      <family val="1"/>
    </font>
    <font>
      <sz val="11"/>
      <name val="Angsana New"/>
      <family val="1"/>
    </font>
    <font>
      <b/>
      <sz val="16"/>
      <name val="TH SarabunPSK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/>
    <xf numFmtId="0" fontId="1" fillId="0" borderId="0" xfId="0" applyFont="1" applyFill="1" applyProtection="1"/>
    <xf numFmtId="0" fontId="2" fillId="0" borderId="0" xfId="0" applyFont="1" applyAlignment="1">
      <alignment horizontal="center"/>
    </xf>
    <xf numFmtId="0" fontId="1" fillId="0" borderId="0" xfId="0" applyFont="1" applyFill="1" applyAlignment="1" applyProtection="1">
      <alignment horizontal="center"/>
    </xf>
    <xf numFmtId="0" fontId="2" fillId="0" borderId="0" xfId="0" applyFont="1"/>
    <xf numFmtId="0" fontId="2" fillId="0" borderId="0" xfId="0" applyFont="1"/>
    <xf numFmtId="0" fontId="0" fillId="0" borderId="0" xfId="0"/>
    <xf numFmtId="0" fontId="2" fillId="0" borderId="0" xfId="0" applyFont="1"/>
    <xf numFmtId="0" fontId="4" fillId="4" borderId="2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3" fillId="2" borderId="0" xfId="0" applyFont="1" applyFill="1" applyAlignment="1" applyProtection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0" borderId="0" xfId="0" applyFont="1"/>
    <xf numFmtId="0" fontId="3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left"/>
    </xf>
    <xf numFmtId="0" fontId="4" fillId="2" borderId="1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 applyBorder="1"/>
    <xf numFmtId="0" fontId="7" fillId="0" borderId="0" xfId="0" applyFont="1"/>
    <xf numFmtId="0" fontId="8" fillId="0" borderId="3" xfId="0" applyFont="1" applyBorder="1" applyAlignment="1" applyProtection="1">
      <alignment horizontal="center" vertical="center" wrapText="1" readingOrder="1"/>
      <protection locked="0"/>
    </xf>
    <xf numFmtId="0" fontId="6" fillId="0" borderId="3" xfId="0" applyFont="1" applyBorder="1" applyAlignment="1" applyProtection="1">
      <alignment horizontal="center" vertical="center" wrapText="1" readingOrder="1"/>
      <protection locked="0"/>
    </xf>
    <xf numFmtId="0" fontId="7" fillId="0" borderId="0" xfId="0" applyFont="1" applyAlignment="1">
      <alignment horizontal="left" vertical="center"/>
    </xf>
    <xf numFmtId="0" fontId="11" fillId="0" borderId="0" xfId="0" applyFont="1"/>
    <xf numFmtId="0" fontId="10" fillId="11" borderId="7" xfId="0" applyFont="1" applyFill="1" applyBorder="1" applyAlignment="1" applyProtection="1">
      <alignment horizontal="left" vertical="top" wrapText="1" readingOrder="1"/>
      <protection locked="0"/>
    </xf>
    <xf numFmtId="0" fontId="10" fillId="11" borderId="7" xfId="0" applyFont="1" applyFill="1" applyBorder="1" applyAlignment="1" applyProtection="1">
      <alignment horizontal="center" vertical="top" wrapText="1" readingOrder="1"/>
      <protection locked="0"/>
    </xf>
    <xf numFmtId="164" fontId="10" fillId="11" borderId="7" xfId="0" applyNumberFormat="1" applyFont="1" applyFill="1" applyBorder="1" applyAlignment="1" applyProtection="1">
      <alignment horizontal="center" vertical="top" wrapText="1" readingOrder="1"/>
      <protection locked="0"/>
    </xf>
    <xf numFmtId="165" fontId="10" fillId="11" borderId="7" xfId="0" applyNumberFormat="1" applyFont="1" applyFill="1" applyBorder="1" applyAlignment="1" applyProtection="1">
      <alignment horizontal="center" vertical="top" wrapText="1" readingOrder="1"/>
      <protection locked="0"/>
    </xf>
    <xf numFmtId="0" fontId="10" fillId="11" borderId="8" xfId="0" applyFont="1" applyFill="1" applyBorder="1" applyAlignment="1" applyProtection="1">
      <alignment horizontal="left" vertical="top" wrapText="1" readingOrder="1"/>
      <protection locked="0"/>
    </xf>
    <xf numFmtId="0" fontId="10" fillId="11" borderId="8" xfId="0" applyFont="1" applyFill="1" applyBorder="1" applyAlignment="1" applyProtection="1">
      <alignment horizontal="center" vertical="top" wrapText="1" readingOrder="1"/>
      <protection locked="0"/>
    </xf>
    <xf numFmtId="164" fontId="10" fillId="11" borderId="8" xfId="0" applyNumberFormat="1" applyFont="1" applyFill="1" applyBorder="1" applyAlignment="1" applyProtection="1">
      <alignment horizontal="center" vertical="top" wrapText="1" readingOrder="1"/>
      <protection locked="0"/>
    </xf>
    <xf numFmtId="165" fontId="10" fillId="11" borderId="8" xfId="0" applyNumberFormat="1" applyFont="1" applyFill="1" applyBorder="1" applyAlignment="1" applyProtection="1">
      <alignment horizontal="center" vertical="top" wrapText="1" readingOrder="1"/>
      <protection locked="0"/>
    </xf>
    <xf numFmtId="0" fontId="6" fillId="11" borderId="8" xfId="0" applyFont="1" applyFill="1" applyBorder="1" applyAlignment="1" applyProtection="1">
      <alignment horizontal="left" vertical="top" wrapText="1" readingOrder="1"/>
      <protection locked="0"/>
    </xf>
    <xf numFmtId="0" fontId="6" fillId="11" borderId="8" xfId="0" applyFont="1" applyFill="1" applyBorder="1" applyAlignment="1" applyProtection="1">
      <alignment horizontal="center" vertical="top" wrapText="1" readingOrder="1"/>
      <protection locked="0"/>
    </xf>
    <xf numFmtId="164" fontId="6" fillId="11" borderId="8" xfId="0" applyNumberFormat="1" applyFont="1" applyFill="1" applyBorder="1" applyAlignment="1" applyProtection="1">
      <alignment horizontal="center" vertical="top" wrapText="1" readingOrder="1"/>
      <protection locked="0"/>
    </xf>
    <xf numFmtId="165" fontId="6" fillId="11" borderId="8" xfId="0" applyNumberFormat="1" applyFont="1" applyFill="1" applyBorder="1" applyAlignment="1" applyProtection="1">
      <alignment horizontal="center" vertical="top" wrapText="1" readingOrder="1"/>
      <protection locked="0"/>
    </xf>
    <xf numFmtId="0" fontId="6" fillId="11" borderId="9" xfId="0" applyFont="1" applyFill="1" applyBorder="1" applyAlignment="1" applyProtection="1">
      <alignment horizontal="left" vertical="top" wrapText="1" readingOrder="1"/>
      <protection locked="0"/>
    </xf>
    <xf numFmtId="0" fontId="6" fillId="11" borderId="9" xfId="0" applyFont="1" applyFill="1" applyBorder="1" applyAlignment="1" applyProtection="1">
      <alignment horizontal="center" vertical="top" wrapText="1" readingOrder="1"/>
      <protection locked="0"/>
    </xf>
    <xf numFmtId="164" fontId="6" fillId="11" borderId="9" xfId="0" applyNumberFormat="1" applyFont="1" applyFill="1" applyBorder="1" applyAlignment="1" applyProtection="1">
      <alignment horizontal="center" vertical="top" wrapText="1" readingOrder="1"/>
      <protection locked="0"/>
    </xf>
    <xf numFmtId="165" fontId="6" fillId="11" borderId="9" xfId="0" applyNumberFormat="1" applyFont="1" applyFill="1" applyBorder="1" applyAlignment="1" applyProtection="1">
      <alignment horizontal="center" vertical="top" wrapText="1" readingOrder="1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9" borderId="11" xfId="0" applyFont="1" applyFill="1" applyBorder="1" applyAlignment="1" applyProtection="1">
      <alignment horizontal="center"/>
      <protection locked="0"/>
    </xf>
    <xf numFmtId="0" fontId="3" fillId="6" borderId="11" xfId="0" applyFont="1" applyFill="1" applyBorder="1" applyAlignment="1" applyProtection="1">
      <alignment horizontal="center"/>
      <protection locked="0"/>
    </xf>
    <xf numFmtId="0" fontId="3" fillId="5" borderId="11" xfId="0" applyFont="1" applyFill="1" applyBorder="1" applyAlignment="1" applyProtection="1">
      <alignment horizontal="center"/>
      <protection locked="0"/>
    </xf>
    <xf numFmtId="0" fontId="3" fillId="10" borderId="11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Protection="1">
      <protection locked="0"/>
    </xf>
    <xf numFmtId="1" fontId="3" fillId="0" borderId="0" xfId="0" applyNumberFormat="1" applyFont="1" applyFill="1" applyBorder="1" applyProtection="1">
      <protection locked="0"/>
    </xf>
    <xf numFmtId="1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6" fontId="3" fillId="11" borderId="0" xfId="0" applyNumberFormat="1" applyFont="1" applyFill="1" applyBorder="1" applyAlignment="1">
      <alignment horizontal="center"/>
    </xf>
    <xf numFmtId="0" fontId="3" fillId="11" borderId="0" xfId="0" applyFont="1" applyFill="1" applyBorder="1" applyAlignment="1">
      <alignment horizontal="center" vertical="center"/>
    </xf>
    <xf numFmtId="0" fontId="3" fillId="8" borderId="12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>
      <alignment horizontal="center"/>
    </xf>
    <xf numFmtId="0" fontId="3" fillId="7" borderId="1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 vertical="center" wrapText="1" readingOrder="1"/>
      <protection locked="0"/>
    </xf>
    <xf numFmtId="0" fontId="7" fillId="0" borderId="0" xfId="0" applyFont="1" applyAlignment="1">
      <alignment horizontal="left" vertical="center"/>
    </xf>
    <xf numFmtId="0" fontId="6" fillId="0" borderId="0" xfId="0" applyFont="1" applyAlignment="1" applyProtection="1">
      <alignment horizontal="right" vertical="center" wrapText="1" readingOrder="1"/>
      <protection locked="0"/>
    </xf>
    <xf numFmtId="0" fontId="7" fillId="0" borderId="0" xfId="0" applyFont="1" applyAlignment="1">
      <alignment horizontal="right" vertical="center"/>
    </xf>
    <xf numFmtId="0" fontId="12" fillId="0" borderId="0" xfId="0" applyFont="1" applyAlignment="1" applyProtection="1">
      <alignment horizontal="center" vertical="center" wrapText="1" readingOrder="1"/>
      <protection locked="0"/>
    </xf>
    <xf numFmtId="0" fontId="3" fillId="11" borderId="13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166" fontId="3" fillId="11" borderId="13" xfId="0" applyNumberFormat="1" applyFont="1" applyFill="1" applyBorder="1" applyAlignment="1">
      <alignment horizontal="center"/>
    </xf>
    <xf numFmtId="165" fontId="6" fillId="11" borderId="14" xfId="0" applyNumberFormat="1" applyFont="1" applyFill="1" applyBorder="1" applyAlignment="1" applyProtection="1">
      <alignment horizontal="center" vertical="top" wrapText="1" readingOrder="1"/>
      <protection locked="0"/>
    </xf>
    <xf numFmtId="1" fontId="13" fillId="0" borderId="0" xfId="0" applyNumberFormat="1" applyFont="1" applyFill="1" applyProtection="1"/>
    <xf numFmtId="0" fontId="14" fillId="0" borderId="0" xfId="0" applyFont="1"/>
    <xf numFmtId="0" fontId="14" fillId="0" borderId="0" xfId="0" applyFont="1" applyAlignment="1">
      <alignment horizontal="center"/>
    </xf>
    <xf numFmtId="1" fontId="15" fillId="2" borderId="0" xfId="0" applyNumberFormat="1" applyFont="1" applyFill="1" applyProtection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1" fontId="5" fillId="2" borderId="11" xfId="0" applyNumberFormat="1" applyFont="1" applyFill="1" applyBorder="1" applyAlignment="1" applyProtection="1">
      <alignment horizontal="center"/>
    </xf>
    <xf numFmtId="166" fontId="5" fillId="11" borderId="13" xfId="0" applyNumberFormat="1" applyFont="1" applyFill="1" applyBorder="1" applyAlignment="1">
      <alignment horizontal="center"/>
    </xf>
    <xf numFmtId="166" fontId="5" fillId="11" borderId="13" xfId="0" applyNumberFormat="1" applyFont="1" applyFill="1" applyBorder="1" applyAlignment="1">
      <alignment horizontal="center" vertical="center"/>
    </xf>
    <xf numFmtId="0" fontId="5" fillId="11" borderId="1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14" fillId="0" borderId="0" xfId="0" applyFont="1" applyFill="1"/>
    <xf numFmtId="0" fontId="14" fillId="0" borderId="0" xfId="0" applyFont="1" applyFill="1" applyAlignment="1">
      <alignment horizontal="center"/>
    </xf>
    <xf numFmtId="1" fontId="3" fillId="2" borderId="1" xfId="0" applyNumberFormat="1" applyFont="1" applyFill="1" applyBorder="1" applyAlignment="1" applyProtection="1">
      <alignment horizontal="left"/>
    </xf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 wrapText="1" readingOrder="1"/>
      <protection locked="0"/>
    </xf>
    <xf numFmtId="0" fontId="7" fillId="0" borderId="0" xfId="0" applyFont="1" applyAlignment="1">
      <alignment horizontal="left" vertical="center"/>
    </xf>
    <xf numFmtId="0" fontId="6" fillId="0" borderId="0" xfId="0" applyFont="1" applyAlignment="1" applyProtection="1">
      <alignment horizontal="right" vertical="center" wrapText="1" readingOrder="1"/>
      <protection locked="0"/>
    </xf>
    <xf numFmtId="0" fontId="7" fillId="0" borderId="0" xfId="0" applyFont="1" applyAlignment="1">
      <alignment horizontal="right" vertical="center"/>
    </xf>
    <xf numFmtId="0" fontId="12" fillId="0" borderId="0" xfId="0" applyFont="1" applyAlignment="1" applyProtection="1">
      <alignment horizontal="center" vertical="center" wrapText="1" readingOrder="1"/>
      <protection locked="0"/>
    </xf>
    <xf numFmtId="0" fontId="8" fillId="0" borderId="10" xfId="0" applyFont="1" applyBorder="1" applyAlignment="1" applyProtection="1">
      <alignment horizontal="center" vertical="center" wrapText="1" readingOrder="1"/>
      <protection locked="0"/>
    </xf>
    <xf numFmtId="0" fontId="7" fillId="0" borderId="6" xfId="0" applyFont="1" applyBorder="1" applyAlignment="1" applyProtection="1">
      <alignment horizontal="center" vertical="top" wrapText="1"/>
      <protection locked="0"/>
    </xf>
    <xf numFmtId="0" fontId="8" fillId="0" borderId="3" xfId="0" applyFont="1" applyBorder="1" applyAlignment="1" applyProtection="1">
      <alignment horizontal="center" vertical="center" wrapText="1" readingOrder="1"/>
      <protection locked="0"/>
    </xf>
    <xf numFmtId="0" fontId="7" fillId="0" borderId="6" xfId="0" applyFont="1" applyBorder="1" applyAlignment="1" applyProtection="1">
      <alignment vertical="top" wrapText="1"/>
      <protection locked="0"/>
    </xf>
    <xf numFmtId="0" fontId="9" fillId="0" borderId="3" xfId="0" applyFont="1" applyBorder="1" applyAlignment="1" applyProtection="1">
      <alignment horizontal="center" vertical="center" wrapText="1" readingOrder="1"/>
      <protection locked="0"/>
    </xf>
    <xf numFmtId="0" fontId="6" fillId="0" borderId="3" xfId="0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vertical="top" wrapText="1"/>
      <protection locked="0"/>
    </xf>
    <xf numFmtId="0" fontId="7" fillId="0" borderId="5" xfId="0" applyFont="1" applyBorder="1" applyAlignment="1" applyProtection="1">
      <alignment vertical="top" wrapText="1"/>
      <protection locked="0"/>
    </xf>
    <xf numFmtId="0" fontId="6" fillId="0" borderId="3" xfId="0" applyFont="1" applyBorder="1" applyAlignment="1" applyProtection="1">
      <alignment horizontal="center" vertical="center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062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289891</xdr:colOff>
      <xdr:row>0</xdr:row>
      <xdr:rowOff>8750</xdr:rowOff>
    </xdr:from>
    <xdr:to>
      <xdr:col>12</xdr:col>
      <xdr:colOff>251193</xdr:colOff>
      <xdr:row>0</xdr:row>
      <xdr:rowOff>802960</xdr:rowOff>
    </xdr:to>
    <xdr:pic>
      <xdr:nvPicPr>
        <xdr:cNvPr id="2" name="รูปภาพ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8308" y="8750"/>
          <a:ext cx="628052" cy="7942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24"/>
  <sheetViews>
    <sheetView tabSelected="1" zoomScale="80" zoomScaleNormal="80" workbookViewId="0">
      <selection activeCell="A6" sqref="A6"/>
    </sheetView>
  </sheetViews>
  <sheetFormatPr defaultColWidth="9.140625" defaultRowHeight="16.5" x14ac:dyDescent="0.35"/>
  <cols>
    <col min="1" max="1" width="23.28515625" style="1" customWidth="1"/>
    <col min="2" max="2" width="12.42578125" style="1" customWidth="1"/>
    <col min="3" max="3" width="12.5703125" style="1" customWidth="1"/>
    <col min="4" max="4" width="21.5703125" style="1" customWidth="1"/>
    <col min="5" max="5" width="21.5703125" style="6" customWidth="1"/>
    <col min="6" max="6" width="18.7109375" style="1" customWidth="1"/>
    <col min="7" max="7" width="7.28515625" style="1" customWidth="1"/>
    <col min="8" max="35" width="4.85546875" style="3" customWidth="1"/>
    <col min="36" max="36" width="5.28515625" style="3" customWidth="1"/>
    <col min="37" max="37" width="5.5703125" style="3" customWidth="1"/>
    <col min="38" max="38" width="5.28515625" style="3" customWidth="1"/>
    <col min="39" max="43" width="5.42578125" style="3" customWidth="1"/>
    <col min="44" max="47" width="5.28515625" style="3" customWidth="1"/>
    <col min="48" max="70" width="4.85546875" style="3" customWidth="1"/>
    <col min="71" max="78" width="4.85546875" style="1" customWidth="1"/>
    <col min="79" max="79" width="5.42578125" style="8" customWidth="1"/>
    <col min="80" max="80" width="5.7109375" style="8" customWidth="1"/>
    <col min="81" max="81" width="5.42578125" style="1" customWidth="1"/>
    <col min="82" max="82" width="5.85546875" style="1" customWidth="1"/>
    <col min="83" max="84" width="5.42578125" style="1" customWidth="1"/>
    <col min="85" max="85" width="5.5703125" style="1" customWidth="1"/>
    <col min="86" max="86" width="5.42578125" style="5" customWidth="1"/>
    <col min="87" max="88" width="5.28515625" style="5" customWidth="1"/>
    <col min="89" max="89" width="5.42578125" style="5" customWidth="1"/>
    <col min="90" max="90" width="5.28515625" style="5" customWidth="1"/>
    <col min="91" max="93" width="4.85546875" style="5" customWidth="1"/>
    <col min="94" max="105" width="5.85546875" style="76" customWidth="1"/>
    <col min="106" max="106" width="7.5703125" style="76" customWidth="1"/>
    <col min="107" max="107" width="7.5703125" style="77" customWidth="1"/>
    <col min="108" max="108" width="7.5703125" style="76" customWidth="1"/>
    <col min="109" max="109" width="7.5703125" style="77" customWidth="1"/>
    <col min="110" max="110" width="7.5703125" style="76" customWidth="1"/>
    <col min="111" max="111" width="7.5703125" style="77" customWidth="1"/>
    <col min="112" max="112" width="7.5703125" style="76" customWidth="1"/>
    <col min="113" max="113" width="7.5703125" style="77" customWidth="1"/>
    <col min="114" max="114" width="7.5703125" style="76" customWidth="1"/>
    <col min="115" max="115" width="7.5703125" style="77" customWidth="1"/>
    <col min="116" max="116" width="7.5703125" style="76" customWidth="1"/>
    <col min="117" max="117" width="7.5703125" style="77" customWidth="1"/>
    <col min="118" max="118" width="7.5703125" style="76" customWidth="1"/>
    <col min="119" max="119" width="7.5703125" style="77" customWidth="1"/>
    <col min="120" max="120" width="7.5703125" style="1" customWidth="1"/>
    <col min="121" max="121" width="7.5703125" style="3" customWidth="1"/>
    <col min="122" max="16384" width="9.140625" style="1"/>
  </cols>
  <sheetData>
    <row r="1" spans="1:121" ht="21" x14ac:dyDescent="0.45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75"/>
    </row>
    <row r="2" spans="1:121" s="15" customFormat="1" ht="24.95" customHeight="1" x14ac:dyDescent="0.55000000000000004">
      <c r="A2" s="95" t="s">
        <v>7</v>
      </c>
      <c r="B2" s="95"/>
      <c r="C2" s="95"/>
      <c r="D2" s="95"/>
      <c r="E2" s="95"/>
      <c r="F2" s="95"/>
      <c r="G2" s="95"/>
      <c r="H2" s="9" t="s">
        <v>8</v>
      </c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1" t="s">
        <v>9</v>
      </c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78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80"/>
      <c r="DD2" s="79"/>
      <c r="DE2" s="80"/>
      <c r="DF2" s="79"/>
      <c r="DG2" s="80"/>
      <c r="DH2" s="79"/>
      <c r="DI2" s="80"/>
      <c r="DJ2" s="79"/>
      <c r="DK2" s="80"/>
      <c r="DL2" s="79"/>
      <c r="DM2" s="80"/>
      <c r="DN2" s="79"/>
      <c r="DO2" s="80"/>
      <c r="DP2" s="13"/>
      <c r="DQ2" s="14"/>
    </row>
    <row r="3" spans="1:121" s="15" customFormat="1" ht="24.95" customHeight="1" x14ac:dyDescent="0.55000000000000004">
      <c r="A3" s="96" t="s">
        <v>0</v>
      </c>
      <c r="B3" s="92" t="s">
        <v>1</v>
      </c>
      <c r="C3" s="92" t="s">
        <v>2</v>
      </c>
      <c r="D3" s="96" t="s">
        <v>3</v>
      </c>
      <c r="E3" s="17"/>
      <c r="F3" s="92" t="s">
        <v>4</v>
      </c>
      <c r="G3" s="92" t="s">
        <v>5</v>
      </c>
      <c r="H3" s="94" t="s">
        <v>6</v>
      </c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18" t="s">
        <v>13</v>
      </c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91" t="s">
        <v>12</v>
      </c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</row>
    <row r="4" spans="1:121" s="15" customFormat="1" ht="24.95" customHeight="1" x14ac:dyDescent="0.55000000000000004">
      <c r="A4" s="96"/>
      <c r="B4" s="92"/>
      <c r="C4" s="92"/>
      <c r="D4" s="96"/>
      <c r="E4" s="17" t="s">
        <v>40</v>
      </c>
      <c r="F4" s="92"/>
      <c r="G4" s="92"/>
      <c r="H4" s="16">
        <v>1</v>
      </c>
      <c r="I4" s="16">
        <v>2</v>
      </c>
      <c r="J4" s="16">
        <v>3</v>
      </c>
      <c r="K4" s="16">
        <v>4</v>
      </c>
      <c r="L4" s="16">
        <v>5</v>
      </c>
      <c r="M4" s="16">
        <v>6</v>
      </c>
      <c r="N4" s="16">
        <v>7</v>
      </c>
      <c r="O4" s="16">
        <v>8</v>
      </c>
      <c r="P4" s="16">
        <v>9</v>
      </c>
      <c r="Q4" s="16">
        <v>11</v>
      </c>
      <c r="R4" s="16">
        <v>12</v>
      </c>
      <c r="S4" s="16">
        <v>13</v>
      </c>
      <c r="T4" s="16">
        <v>15</v>
      </c>
      <c r="U4" s="16">
        <v>17</v>
      </c>
      <c r="V4" s="16">
        <v>19</v>
      </c>
      <c r="W4" s="16">
        <v>20</v>
      </c>
      <c r="X4" s="16">
        <v>21</v>
      </c>
      <c r="Y4" s="16">
        <v>23</v>
      </c>
      <c r="Z4" s="16">
        <v>24</v>
      </c>
      <c r="AA4" s="16">
        <v>25</v>
      </c>
      <c r="AB4" s="16">
        <v>27</v>
      </c>
      <c r="AC4" s="16">
        <v>29</v>
      </c>
      <c r="AD4" s="16">
        <v>30</v>
      </c>
      <c r="AE4" s="16">
        <v>31</v>
      </c>
      <c r="AF4" s="16">
        <v>32</v>
      </c>
      <c r="AG4" s="16">
        <v>33</v>
      </c>
      <c r="AH4" s="16">
        <v>34</v>
      </c>
      <c r="AI4" s="64">
        <v>35</v>
      </c>
      <c r="AJ4" s="16">
        <v>22.1</v>
      </c>
      <c r="AK4" s="16">
        <v>22.2</v>
      </c>
      <c r="AL4" s="16">
        <v>28.1</v>
      </c>
      <c r="AM4" s="16">
        <v>28.2</v>
      </c>
      <c r="AN4" s="16">
        <v>10.1</v>
      </c>
      <c r="AO4" s="16">
        <v>10.199999999999999</v>
      </c>
      <c r="AP4" s="16">
        <v>10.3</v>
      </c>
      <c r="AQ4" s="16">
        <v>10.4</v>
      </c>
      <c r="AR4" s="16">
        <v>14.1</v>
      </c>
      <c r="AS4" s="16">
        <v>14.2</v>
      </c>
      <c r="AT4" s="16">
        <v>14.3</v>
      </c>
      <c r="AU4" s="16">
        <v>14.4</v>
      </c>
      <c r="AV4" s="16">
        <v>18</v>
      </c>
      <c r="AW4" s="16">
        <v>26</v>
      </c>
      <c r="AX4" s="16">
        <v>16</v>
      </c>
      <c r="AY4" s="61">
        <v>1</v>
      </c>
      <c r="AZ4" s="61">
        <v>2</v>
      </c>
      <c r="BA4" s="61">
        <v>3</v>
      </c>
      <c r="BB4" s="61">
        <v>4</v>
      </c>
      <c r="BC4" s="61">
        <v>5</v>
      </c>
      <c r="BD4" s="61">
        <v>6</v>
      </c>
      <c r="BE4" s="61">
        <v>7</v>
      </c>
      <c r="BF4" s="61">
        <v>8</v>
      </c>
      <c r="BG4" s="61">
        <v>9</v>
      </c>
      <c r="BH4" s="61">
        <v>11</v>
      </c>
      <c r="BI4" s="61">
        <v>12</v>
      </c>
      <c r="BJ4" s="61">
        <v>13</v>
      </c>
      <c r="BK4" s="61">
        <v>15</v>
      </c>
      <c r="BL4" s="61">
        <v>17</v>
      </c>
      <c r="BM4" s="61">
        <v>19</v>
      </c>
      <c r="BN4" s="61">
        <v>20</v>
      </c>
      <c r="BO4" s="61">
        <v>21</v>
      </c>
      <c r="BP4" s="61">
        <v>23</v>
      </c>
      <c r="BQ4" s="61">
        <v>24</v>
      </c>
      <c r="BR4" s="61">
        <v>25</v>
      </c>
      <c r="BS4" s="61">
        <v>27</v>
      </c>
      <c r="BT4" s="61">
        <v>29</v>
      </c>
      <c r="BU4" s="61">
        <v>30</v>
      </c>
      <c r="BV4" s="61">
        <v>31</v>
      </c>
      <c r="BW4" s="61">
        <v>32</v>
      </c>
      <c r="BX4" s="61">
        <v>33</v>
      </c>
      <c r="BY4" s="61">
        <v>34</v>
      </c>
      <c r="BZ4" s="61">
        <v>35</v>
      </c>
      <c r="CA4" s="61">
        <v>22.1</v>
      </c>
      <c r="CB4" s="61">
        <v>22.2</v>
      </c>
      <c r="CC4" s="61">
        <v>28.1</v>
      </c>
      <c r="CD4" s="61">
        <v>28.2</v>
      </c>
      <c r="CE4" s="61">
        <v>10.1</v>
      </c>
      <c r="CF4" s="61">
        <v>10.199999999999999</v>
      </c>
      <c r="CG4" s="61">
        <v>10.3</v>
      </c>
      <c r="CH4" s="61">
        <v>10.4</v>
      </c>
      <c r="CI4" s="61">
        <v>14.1</v>
      </c>
      <c r="CJ4" s="61">
        <v>14.2</v>
      </c>
      <c r="CK4" s="61">
        <v>14.3</v>
      </c>
      <c r="CL4" s="61">
        <v>14.4</v>
      </c>
      <c r="CM4" s="61">
        <v>18</v>
      </c>
      <c r="CN4" s="61">
        <v>26</v>
      </c>
      <c r="CO4" s="61">
        <v>16</v>
      </c>
      <c r="CP4" s="81" t="s">
        <v>49</v>
      </c>
      <c r="CQ4" s="62" t="s">
        <v>50</v>
      </c>
      <c r="CR4" s="62" t="s">
        <v>51</v>
      </c>
      <c r="CS4" s="62" t="s">
        <v>54</v>
      </c>
      <c r="CT4" s="62" t="s">
        <v>52</v>
      </c>
      <c r="CU4" s="62" t="s">
        <v>53</v>
      </c>
      <c r="CV4" s="62" t="s">
        <v>55</v>
      </c>
      <c r="CW4" s="62" t="s">
        <v>56</v>
      </c>
      <c r="CX4" s="62" t="s">
        <v>57</v>
      </c>
      <c r="CY4" s="62" t="s">
        <v>58</v>
      </c>
      <c r="CZ4" s="62" t="s">
        <v>59</v>
      </c>
      <c r="DA4" s="62" t="s">
        <v>60</v>
      </c>
      <c r="DB4" s="62" t="s">
        <v>38</v>
      </c>
      <c r="DC4" s="62" t="s">
        <v>11</v>
      </c>
      <c r="DD4" s="62" t="s">
        <v>61</v>
      </c>
      <c r="DE4" s="62" t="s">
        <v>11</v>
      </c>
      <c r="DF4" s="62" t="s">
        <v>62</v>
      </c>
      <c r="DG4" s="62" t="s">
        <v>11</v>
      </c>
      <c r="DH4" s="62" t="s">
        <v>63</v>
      </c>
      <c r="DI4" s="62" t="s">
        <v>11</v>
      </c>
      <c r="DJ4" s="62" t="s">
        <v>64</v>
      </c>
      <c r="DK4" s="62" t="s">
        <v>11</v>
      </c>
      <c r="DL4" s="62" t="s">
        <v>65</v>
      </c>
      <c r="DM4" s="62" t="s">
        <v>11</v>
      </c>
      <c r="DN4" s="62" t="s">
        <v>39</v>
      </c>
      <c r="DO4" s="62" t="s">
        <v>11</v>
      </c>
      <c r="DP4" s="63" t="s">
        <v>10</v>
      </c>
      <c r="DQ4" s="63" t="s">
        <v>11</v>
      </c>
    </row>
    <row r="5" spans="1:121" s="15" customFormat="1" ht="24.95" customHeight="1" x14ac:dyDescent="0.55000000000000004">
      <c r="A5" s="96"/>
      <c r="B5" s="92"/>
      <c r="C5" s="92"/>
      <c r="D5" s="96"/>
      <c r="E5" s="45" t="s">
        <v>41</v>
      </c>
      <c r="F5" s="92"/>
      <c r="G5" s="92"/>
      <c r="H5" s="46">
        <v>4</v>
      </c>
      <c r="I5" s="46">
        <v>3</v>
      </c>
      <c r="J5" s="46">
        <v>1</v>
      </c>
      <c r="K5" s="46">
        <v>3</v>
      </c>
      <c r="L5" s="46">
        <v>1</v>
      </c>
      <c r="M5" s="46">
        <v>2</v>
      </c>
      <c r="N5" s="46">
        <v>2</v>
      </c>
      <c r="O5" s="46">
        <v>3</v>
      </c>
      <c r="P5" s="46">
        <v>2</v>
      </c>
      <c r="Q5" s="46">
        <v>2</v>
      </c>
      <c r="R5" s="46">
        <v>1</v>
      </c>
      <c r="S5" s="46">
        <v>1</v>
      </c>
      <c r="T5" s="46">
        <v>4</v>
      </c>
      <c r="U5" s="46">
        <v>2</v>
      </c>
      <c r="V5" s="46">
        <v>4</v>
      </c>
      <c r="W5" s="46">
        <v>3</v>
      </c>
      <c r="X5" s="46">
        <v>4</v>
      </c>
      <c r="Y5" s="46">
        <v>1</v>
      </c>
      <c r="Z5" s="46">
        <v>3</v>
      </c>
      <c r="AA5" s="46">
        <v>4</v>
      </c>
      <c r="AB5" s="46">
        <v>3</v>
      </c>
      <c r="AC5" s="46">
        <v>2</v>
      </c>
      <c r="AD5" s="46">
        <v>4</v>
      </c>
      <c r="AE5" s="46">
        <v>2</v>
      </c>
      <c r="AF5" s="46">
        <v>1</v>
      </c>
      <c r="AG5" s="46">
        <v>1</v>
      </c>
      <c r="AH5" s="46">
        <v>3</v>
      </c>
      <c r="AI5" s="46">
        <v>4</v>
      </c>
      <c r="AJ5" s="47">
        <v>2</v>
      </c>
      <c r="AK5" s="47">
        <v>4</v>
      </c>
      <c r="AL5" s="47">
        <v>3</v>
      </c>
      <c r="AM5" s="47">
        <v>6</v>
      </c>
      <c r="AN5" s="48">
        <v>2</v>
      </c>
      <c r="AO5" s="48">
        <v>1</v>
      </c>
      <c r="AP5" s="48">
        <v>1</v>
      </c>
      <c r="AQ5" s="48">
        <v>1</v>
      </c>
      <c r="AR5" s="48">
        <v>1</v>
      </c>
      <c r="AS5" s="48">
        <v>1</v>
      </c>
      <c r="AT5" s="48">
        <v>2</v>
      </c>
      <c r="AU5" s="48">
        <v>2</v>
      </c>
      <c r="AV5" s="49">
        <v>6</v>
      </c>
      <c r="AW5" s="49">
        <v>6</v>
      </c>
      <c r="AX5" s="60">
        <v>8</v>
      </c>
      <c r="AY5" s="70">
        <f>IF(H5=4,2,0)</f>
        <v>2</v>
      </c>
      <c r="AZ5" s="70">
        <f>IF(I5=3,2,0)</f>
        <v>2</v>
      </c>
      <c r="BA5" s="70">
        <f>IF(J5=1,2,0)</f>
        <v>2</v>
      </c>
      <c r="BB5" s="70">
        <f>IF(K5=3,2,0)</f>
        <v>2</v>
      </c>
      <c r="BC5" s="70">
        <f>IF(L5=1,2,0)</f>
        <v>2</v>
      </c>
      <c r="BD5" s="70">
        <f>IF(M5=2,2,0)</f>
        <v>2</v>
      </c>
      <c r="BE5" s="70">
        <f>IF(N5=2,2,0)</f>
        <v>2</v>
      </c>
      <c r="BF5" s="70">
        <f>IF(O5=3,2,0)</f>
        <v>2</v>
      </c>
      <c r="BG5" s="70">
        <f>IF(P5=2,2,0)</f>
        <v>2</v>
      </c>
      <c r="BH5" s="70">
        <f>IF(Q5=2,2,0)</f>
        <v>2</v>
      </c>
      <c r="BI5" s="70">
        <f>IF(R5=1,2,0)</f>
        <v>2</v>
      </c>
      <c r="BJ5" s="70">
        <f>IF(S5=1,2,0)</f>
        <v>2</v>
      </c>
      <c r="BK5" s="70">
        <f>IF(T5=4,2,0)</f>
        <v>2</v>
      </c>
      <c r="BL5" s="70">
        <f>IF(U5=2,2,0)</f>
        <v>2</v>
      </c>
      <c r="BM5" s="70">
        <f>IF(V5=4,2,0)</f>
        <v>2</v>
      </c>
      <c r="BN5" s="70">
        <f>IF(W5=3,2,0)</f>
        <v>2</v>
      </c>
      <c r="BO5" s="70">
        <f>IF(X5=4,2,0)</f>
        <v>2</v>
      </c>
      <c r="BP5" s="70">
        <f>IF(Y5=1,2,0)</f>
        <v>2</v>
      </c>
      <c r="BQ5" s="70">
        <f>IF(Z5=3,2,0)</f>
        <v>2</v>
      </c>
      <c r="BR5" s="70">
        <f>IF(AA5=4,2,0)</f>
        <v>2</v>
      </c>
      <c r="BS5" s="70">
        <f>IF(AB5=3,2,0)</f>
        <v>2</v>
      </c>
      <c r="BT5" s="70">
        <f>IF(AC5=2,2,0)</f>
        <v>2</v>
      </c>
      <c r="BU5" s="70">
        <f>IF(AD5=4,2,0)</f>
        <v>2</v>
      </c>
      <c r="BV5" s="70">
        <f>IF(AE5=2,2,0)</f>
        <v>2</v>
      </c>
      <c r="BW5" s="70">
        <f>IF(AF5=1,2,0)</f>
        <v>2</v>
      </c>
      <c r="BX5" s="70">
        <f>IF(AG5=1,2,0)</f>
        <v>2</v>
      </c>
      <c r="BY5" s="70">
        <f>IF(AH5=3,2,0)</f>
        <v>2</v>
      </c>
      <c r="BZ5" s="70">
        <f>IF(AI5=4,2,0)</f>
        <v>2</v>
      </c>
      <c r="CA5" s="70">
        <f>IF(OR(AJ5=2,AJ5=4),3,0)</f>
        <v>3</v>
      </c>
      <c r="CB5" s="70">
        <f>IF(OR(AK5=2,AK5=4),3,0)</f>
        <v>3</v>
      </c>
      <c r="CC5" s="70">
        <f>IF(OR(AL5=3,AL5=6),3,0)</f>
        <v>3</v>
      </c>
      <c r="CD5" s="70">
        <f>IF(OR(AM5=3,AM5=6),3,0)</f>
        <v>3</v>
      </c>
      <c r="CE5" s="70">
        <f>IF(AN5=2,1.5,0)</f>
        <v>1.5</v>
      </c>
      <c r="CF5" s="70">
        <f>IF(AO5=1,1.5,0)</f>
        <v>1.5</v>
      </c>
      <c r="CG5" s="70">
        <f>IF(AP5=1,1.5,0)</f>
        <v>1.5</v>
      </c>
      <c r="CH5" s="70">
        <f>IF(AQ5=1,1.5,0)</f>
        <v>1.5</v>
      </c>
      <c r="CI5" s="70">
        <f>IF(AR5=1,1.5,0)</f>
        <v>1.5</v>
      </c>
      <c r="CJ5" s="70">
        <f>IF(AS5=1,1.5,0)</f>
        <v>1.5</v>
      </c>
      <c r="CK5" s="70">
        <f>IF(AT5=2,1.5,0)</f>
        <v>1.5</v>
      </c>
      <c r="CL5" s="70">
        <f>IF(AU5=2,1.5,0)</f>
        <v>1.5</v>
      </c>
      <c r="CM5" s="70">
        <f>AV5</f>
        <v>6</v>
      </c>
      <c r="CN5" s="70">
        <f>AW5</f>
        <v>6</v>
      </c>
      <c r="CO5" s="70">
        <f>AX5</f>
        <v>8</v>
      </c>
      <c r="CP5" s="82">
        <f>SUM(AY5+AZ5)</f>
        <v>4</v>
      </c>
      <c r="CQ5" s="83">
        <f>SUM(BA5+BB5+BC5)</f>
        <v>6</v>
      </c>
      <c r="CR5" s="82">
        <f>SUM(BD5)</f>
        <v>2</v>
      </c>
      <c r="CS5" s="82">
        <f>SUM(BE5+BF5)</f>
        <v>4</v>
      </c>
      <c r="CT5" s="82">
        <f>SUM(BG5+CE5+CF5+CG5+CH5+BH5+BI5+BJ5+CI5+CJ5+CK5+CL5+BK5+CO5)</f>
        <v>30</v>
      </c>
      <c r="CU5" s="82">
        <f>SUM(BL5+CM5)</f>
        <v>8</v>
      </c>
      <c r="CV5" s="82">
        <f>SUM(BM5)</f>
        <v>2</v>
      </c>
      <c r="CW5" s="82">
        <f>SUM(BN5+BO5)</f>
        <v>4</v>
      </c>
      <c r="CX5" s="82">
        <f>SUM(CA5+CB5+BP5+BQ5+BR5+CN5+BS5+CC5+CD5)</f>
        <v>26</v>
      </c>
      <c r="CY5" s="82">
        <f>SUM(BT5+BU5+BV5+BW5)</f>
        <v>8</v>
      </c>
      <c r="CZ5" s="82">
        <f>SUM(BX5+BY5)</f>
        <v>4</v>
      </c>
      <c r="DA5" s="82">
        <f>SUM(BZ5)</f>
        <v>2</v>
      </c>
      <c r="DB5" s="82">
        <f>SUM(CP5+CQ5)</f>
        <v>10</v>
      </c>
      <c r="DC5" s="84" t="str">
        <f>IF(DB5&lt;2.5,"ปรับปรุง",IF(DB5&lt;5,"พอใช้",IF(DB5&lt;7.5,"ดี",IF(DB5&gt;=7.5,"ดีมาก"))))</f>
        <v>ดีมาก</v>
      </c>
      <c r="DD5" s="82">
        <f>SUM(CR5+CS5)</f>
        <v>6</v>
      </c>
      <c r="DE5" s="84" t="str">
        <f>IF(DD5&lt;1.5,"ปรับปรุง",IF(DD5&lt;3,"พอใช้",IF(DD5&lt;4.5,"ดี",IF(DD5&gt;=4.5,"ดีมาก"))))</f>
        <v>ดีมาก</v>
      </c>
      <c r="DF5" s="82">
        <f>SUM(CT5+CU5)</f>
        <v>38</v>
      </c>
      <c r="DG5" s="84" t="str">
        <f>IF(DF5&lt;9.5,"ปรับปรุง",IF(DF5&lt;19,"พอใช้",IF(DF5&lt;28.5,"ดี",IF(DF5&gt;=28.5,"ดีมาก"))))</f>
        <v>ดีมาก</v>
      </c>
      <c r="DH5" s="82">
        <f>SUM(CV5+CW5)</f>
        <v>6</v>
      </c>
      <c r="DI5" s="84" t="str">
        <f>IF(DH5&lt;1.5,"ปรับปรุง",IF(DH5&lt;3,"พอใช้",IF(DH5&lt;4.5,"ดี",IF(DH5&gt;=4.5,"ดีมาก"))))</f>
        <v>ดีมาก</v>
      </c>
      <c r="DJ5" s="82">
        <f>SUM(CX5)</f>
        <v>26</v>
      </c>
      <c r="DK5" s="84" t="str">
        <f>IF(DJ5&lt;6.5,"ปรับปรุง",IF(DJ5&lt;13,"พอใช้",IF(DJ5&lt;19.5,"ดี",IF(DJ5&gt;=19.5,"ดีมาก"))))</f>
        <v>ดีมาก</v>
      </c>
      <c r="DL5" s="82">
        <f>SUM(CY5)</f>
        <v>8</v>
      </c>
      <c r="DM5" s="84" t="str">
        <f>IF(DL5&lt;2,"ปรับปรุง",IF(DL5&lt;4,"พอใช้",IF(DL5&lt;6,"ดี",IF(DL5&gt;=6,"ดีมาก"))))</f>
        <v>ดีมาก</v>
      </c>
      <c r="DN5" s="82">
        <f>SUM(CZ5+DA5)</f>
        <v>6</v>
      </c>
      <c r="DO5" s="84" t="str">
        <f>IF(DN5&lt;1.5,"ปรับปรุง",IF(DN5&lt;3,"พอใช้",IF(DN5&lt;4.5,"ดี",IF(DN5&gt;=4.5,"ดีมาก"))))</f>
        <v>ดีมาก</v>
      </c>
      <c r="DP5" s="73">
        <f>SUM(DB5+DD5+DF5+DH5+DJ5+DL5+DN5)</f>
        <v>100</v>
      </c>
      <c r="DQ5" s="70" t="str">
        <f>IF(DP5&lt;25,"ปรับปรุง",IF(DP5&lt;50,"พอใช้",IF(DP5&lt;75,"ดี",IF(DP5&gt;=75,"ดีมาก"))))</f>
        <v>ดีมาก</v>
      </c>
    </row>
    <row r="6" spans="1:121" s="23" customFormat="1" ht="21.95" customHeight="1" x14ac:dyDescent="0.55000000000000004">
      <c r="A6" s="50"/>
      <c r="B6" s="51"/>
      <c r="C6" s="51"/>
      <c r="D6" s="50"/>
      <c r="E6" s="50"/>
      <c r="F6" s="51"/>
      <c r="G6" s="52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85"/>
      <c r="CQ6" s="86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7"/>
      <c r="DC6" s="85"/>
      <c r="DD6" s="88"/>
      <c r="DE6" s="85"/>
      <c r="DF6" s="87"/>
      <c r="DG6" s="85"/>
      <c r="DH6" s="87"/>
      <c r="DI6" s="85"/>
      <c r="DJ6" s="87"/>
      <c r="DK6" s="85"/>
      <c r="DL6" s="87"/>
      <c r="DM6" s="85"/>
      <c r="DN6" s="87"/>
      <c r="DO6" s="85"/>
      <c r="DP6" s="58"/>
      <c r="DQ6" s="59"/>
    </row>
    <row r="7" spans="1:121" s="23" customFormat="1" ht="21.95" customHeight="1" x14ac:dyDescent="0.55000000000000004">
      <c r="A7" s="50"/>
      <c r="B7" s="51"/>
      <c r="C7" s="51"/>
      <c r="D7" s="50"/>
      <c r="E7" s="50"/>
      <c r="F7" s="51"/>
      <c r="G7" s="52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85"/>
      <c r="CQ7" s="86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7"/>
      <c r="DC7" s="85"/>
      <c r="DD7" s="88"/>
      <c r="DE7" s="85"/>
      <c r="DF7" s="87"/>
      <c r="DG7" s="85"/>
      <c r="DH7" s="87"/>
      <c r="DI7" s="85"/>
      <c r="DJ7" s="87"/>
      <c r="DK7" s="85"/>
      <c r="DL7" s="87"/>
      <c r="DM7" s="85"/>
      <c r="DN7" s="87"/>
      <c r="DO7" s="85"/>
      <c r="DP7" s="58"/>
      <c r="DQ7" s="59"/>
    </row>
    <row r="8" spans="1:121" s="23" customFormat="1" ht="21.95" customHeight="1" x14ac:dyDescent="0.55000000000000004">
      <c r="A8" s="50"/>
      <c r="B8" s="51"/>
      <c r="C8" s="51"/>
      <c r="D8" s="50"/>
      <c r="E8" s="50"/>
      <c r="F8" s="51"/>
      <c r="G8" s="52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85"/>
      <c r="CQ8" s="86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7"/>
      <c r="DC8" s="85"/>
      <c r="DD8" s="88"/>
      <c r="DE8" s="85"/>
      <c r="DF8" s="87"/>
      <c r="DG8" s="85"/>
      <c r="DH8" s="87"/>
      <c r="DI8" s="85"/>
      <c r="DJ8" s="87"/>
      <c r="DK8" s="85"/>
      <c r="DL8" s="87"/>
      <c r="DM8" s="85"/>
      <c r="DN8" s="87"/>
      <c r="DO8" s="85"/>
      <c r="DP8" s="58"/>
      <c r="DQ8" s="59"/>
    </row>
    <row r="9" spans="1:121" s="23" customFormat="1" ht="21.95" customHeight="1" x14ac:dyDescent="0.55000000000000004">
      <c r="A9" s="50"/>
      <c r="B9" s="51"/>
      <c r="C9" s="51"/>
      <c r="D9" s="50"/>
      <c r="E9" s="50"/>
      <c r="F9" s="51"/>
      <c r="G9" s="52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85"/>
      <c r="CQ9" s="86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7"/>
      <c r="DC9" s="85"/>
      <c r="DD9" s="88"/>
      <c r="DE9" s="85"/>
      <c r="DF9" s="87"/>
      <c r="DG9" s="85"/>
      <c r="DH9" s="87"/>
      <c r="DI9" s="85"/>
      <c r="DJ9" s="87"/>
      <c r="DK9" s="85"/>
      <c r="DL9" s="87"/>
      <c r="DM9" s="85"/>
      <c r="DN9" s="87"/>
      <c r="DO9" s="85"/>
      <c r="DP9" s="58"/>
      <c r="DQ9" s="59"/>
    </row>
    <row r="10" spans="1:121" s="23" customFormat="1" ht="21.95" customHeight="1" x14ac:dyDescent="0.55000000000000004">
      <c r="A10" s="50"/>
      <c r="B10" s="51"/>
      <c r="C10" s="51"/>
      <c r="D10" s="50"/>
      <c r="E10" s="50"/>
      <c r="F10" s="51"/>
      <c r="G10" s="52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85"/>
      <c r="CQ10" s="86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7"/>
      <c r="DC10" s="85"/>
      <c r="DD10" s="88"/>
      <c r="DE10" s="85"/>
      <c r="DF10" s="87"/>
      <c r="DG10" s="85"/>
      <c r="DH10" s="87"/>
      <c r="DI10" s="85"/>
      <c r="DJ10" s="87"/>
      <c r="DK10" s="85"/>
      <c r="DL10" s="87"/>
      <c r="DM10" s="85"/>
      <c r="DN10" s="87"/>
      <c r="DO10" s="85"/>
      <c r="DP10" s="58"/>
      <c r="DQ10" s="59"/>
    </row>
    <row r="11" spans="1:121" s="23" customFormat="1" ht="21.95" customHeight="1" x14ac:dyDescent="0.55000000000000004">
      <c r="A11" s="50"/>
      <c r="B11" s="51"/>
      <c r="C11" s="51"/>
      <c r="D11" s="50"/>
      <c r="E11" s="50"/>
      <c r="F11" s="51"/>
      <c r="G11" s="52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85"/>
      <c r="CQ11" s="86"/>
      <c r="CR11" s="85"/>
      <c r="CS11" s="85"/>
      <c r="CT11" s="85"/>
      <c r="CU11" s="85"/>
      <c r="CV11" s="85"/>
      <c r="CW11" s="85"/>
      <c r="CX11" s="85"/>
      <c r="CY11" s="85"/>
      <c r="CZ11" s="85"/>
      <c r="DA11" s="85"/>
      <c r="DB11" s="87"/>
      <c r="DC11" s="85"/>
      <c r="DD11" s="88"/>
      <c r="DE11" s="85"/>
      <c r="DF11" s="87"/>
      <c r="DG11" s="85"/>
      <c r="DH11" s="87"/>
      <c r="DI11" s="85"/>
      <c r="DJ11" s="87"/>
      <c r="DK11" s="85"/>
      <c r="DL11" s="87"/>
      <c r="DM11" s="85"/>
      <c r="DN11" s="87"/>
      <c r="DO11" s="85"/>
      <c r="DP11" s="58"/>
      <c r="DQ11" s="59"/>
    </row>
    <row r="12" spans="1:121" s="23" customFormat="1" ht="21.95" customHeight="1" x14ac:dyDescent="0.55000000000000004">
      <c r="A12" s="50"/>
      <c r="B12" s="51"/>
      <c r="C12" s="51"/>
      <c r="D12" s="50"/>
      <c r="E12" s="50"/>
      <c r="F12" s="51"/>
      <c r="G12" s="52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85"/>
      <c r="CQ12" s="86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7"/>
      <c r="DC12" s="85"/>
      <c r="DD12" s="88"/>
      <c r="DE12" s="85"/>
      <c r="DF12" s="87"/>
      <c r="DG12" s="85"/>
      <c r="DH12" s="87"/>
      <c r="DI12" s="85"/>
      <c r="DJ12" s="87"/>
      <c r="DK12" s="85"/>
      <c r="DL12" s="87"/>
      <c r="DM12" s="85"/>
      <c r="DN12" s="87"/>
      <c r="DO12" s="85"/>
      <c r="DP12" s="58"/>
      <c r="DQ12" s="59"/>
    </row>
    <row r="13" spans="1:121" s="56" customFormat="1" ht="21.95" customHeight="1" x14ac:dyDescent="0.55000000000000004">
      <c r="A13" s="50"/>
      <c r="B13" s="51"/>
      <c r="C13" s="51"/>
      <c r="D13" s="50"/>
      <c r="E13" s="50"/>
      <c r="F13" s="51"/>
      <c r="G13" s="52"/>
      <c r="H13" s="55"/>
      <c r="I13" s="55"/>
      <c r="J13" s="55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85"/>
      <c r="CQ13" s="86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7"/>
      <c r="DC13" s="85"/>
      <c r="DD13" s="88"/>
      <c r="DE13" s="85"/>
      <c r="DF13" s="87"/>
      <c r="DG13" s="85"/>
      <c r="DH13" s="87"/>
      <c r="DI13" s="85"/>
      <c r="DJ13" s="87"/>
      <c r="DK13" s="85"/>
      <c r="DL13" s="87"/>
      <c r="DM13" s="85"/>
      <c r="DN13" s="87"/>
      <c r="DO13" s="85"/>
      <c r="DP13" s="58"/>
      <c r="DQ13" s="59"/>
    </row>
    <row r="14" spans="1:121" s="56" customFormat="1" ht="21.95" customHeight="1" x14ac:dyDescent="0.55000000000000004">
      <c r="A14" s="50"/>
      <c r="B14" s="51"/>
      <c r="C14" s="51"/>
      <c r="D14" s="50"/>
      <c r="E14" s="50"/>
      <c r="F14" s="51"/>
      <c r="G14" s="52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85"/>
      <c r="CQ14" s="86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7"/>
      <c r="DC14" s="85"/>
      <c r="DD14" s="88"/>
      <c r="DE14" s="85"/>
      <c r="DF14" s="87"/>
      <c r="DG14" s="85"/>
      <c r="DH14" s="87"/>
      <c r="DI14" s="85"/>
      <c r="DJ14" s="87"/>
      <c r="DK14" s="85"/>
      <c r="DL14" s="87"/>
      <c r="DM14" s="85"/>
      <c r="DN14" s="87"/>
      <c r="DO14" s="85"/>
      <c r="DP14" s="58"/>
      <c r="DQ14" s="59"/>
    </row>
    <row r="15" spans="1:121" s="56" customFormat="1" ht="21.95" customHeight="1" x14ac:dyDescent="0.55000000000000004">
      <c r="A15" s="50"/>
      <c r="B15" s="51"/>
      <c r="C15" s="51"/>
      <c r="D15" s="50"/>
      <c r="E15" s="50"/>
      <c r="F15" s="51"/>
      <c r="G15" s="52"/>
      <c r="H15" s="55"/>
      <c r="I15" s="55"/>
      <c r="J15" s="55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85"/>
      <c r="CQ15" s="86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7"/>
      <c r="DC15" s="85"/>
      <c r="DD15" s="88"/>
      <c r="DE15" s="85"/>
      <c r="DF15" s="87"/>
      <c r="DG15" s="85"/>
      <c r="DH15" s="87"/>
      <c r="DI15" s="85"/>
      <c r="DJ15" s="87"/>
      <c r="DK15" s="85"/>
      <c r="DL15" s="87"/>
      <c r="DM15" s="85"/>
      <c r="DN15" s="87"/>
      <c r="DO15" s="85"/>
      <c r="DP15" s="58"/>
      <c r="DQ15" s="59"/>
    </row>
    <row r="16" spans="1:121" s="56" customFormat="1" ht="21.95" customHeight="1" x14ac:dyDescent="0.55000000000000004">
      <c r="A16" s="50"/>
      <c r="B16" s="51"/>
      <c r="C16" s="51"/>
      <c r="D16" s="50"/>
      <c r="E16" s="50"/>
      <c r="F16" s="51"/>
      <c r="G16" s="52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85"/>
      <c r="CQ16" s="86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7"/>
      <c r="DC16" s="85"/>
      <c r="DD16" s="88"/>
      <c r="DE16" s="85"/>
      <c r="DF16" s="87"/>
      <c r="DG16" s="85"/>
      <c r="DH16" s="87"/>
      <c r="DI16" s="85"/>
      <c r="DJ16" s="87"/>
      <c r="DK16" s="85"/>
      <c r="DL16" s="87"/>
      <c r="DM16" s="85"/>
      <c r="DN16" s="87"/>
      <c r="DO16" s="85"/>
      <c r="DP16" s="58"/>
      <c r="DQ16" s="59"/>
    </row>
    <row r="17" spans="8:121" s="56" customFormat="1" ht="21.95" customHeight="1" x14ac:dyDescent="0.55000000000000004"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85"/>
      <c r="CQ17" s="86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7"/>
      <c r="DC17" s="85"/>
      <c r="DD17" s="88"/>
      <c r="DE17" s="85"/>
      <c r="DF17" s="87"/>
      <c r="DG17" s="85"/>
      <c r="DH17" s="87"/>
      <c r="DI17" s="85"/>
      <c r="DJ17" s="87"/>
      <c r="DK17" s="85"/>
      <c r="DL17" s="87"/>
      <c r="DM17" s="85"/>
      <c r="DN17" s="87"/>
      <c r="DO17" s="85"/>
      <c r="DP17" s="58"/>
      <c r="DQ17" s="59"/>
    </row>
    <row r="18" spans="8:121" s="56" customFormat="1" ht="21.95" customHeight="1" x14ac:dyDescent="0.55000000000000004"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85"/>
      <c r="CQ18" s="86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7"/>
      <c r="DC18" s="85"/>
      <c r="DD18" s="88"/>
      <c r="DE18" s="85"/>
      <c r="DF18" s="87"/>
      <c r="DG18" s="85"/>
      <c r="DH18" s="87"/>
      <c r="DI18" s="85"/>
      <c r="DJ18" s="87"/>
      <c r="DK18" s="85"/>
      <c r="DL18" s="87"/>
      <c r="DM18" s="85"/>
      <c r="DN18" s="87"/>
      <c r="DO18" s="85"/>
      <c r="DP18" s="58"/>
      <c r="DQ18" s="59"/>
    </row>
    <row r="19" spans="8:121" s="56" customFormat="1" ht="21.95" customHeight="1" x14ac:dyDescent="0.55000000000000004"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85"/>
      <c r="CQ19" s="86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7"/>
      <c r="DC19" s="85"/>
      <c r="DD19" s="88"/>
      <c r="DE19" s="85"/>
      <c r="DF19" s="87"/>
      <c r="DG19" s="85"/>
      <c r="DH19" s="87"/>
      <c r="DI19" s="85"/>
      <c r="DJ19" s="87"/>
      <c r="DK19" s="85"/>
      <c r="DL19" s="87"/>
      <c r="DM19" s="85"/>
      <c r="DN19" s="87"/>
      <c r="DO19" s="85"/>
      <c r="DP19" s="58"/>
      <c r="DQ19" s="59"/>
    </row>
    <row r="20" spans="8:121" s="56" customFormat="1" ht="21.95" customHeight="1" x14ac:dyDescent="0.55000000000000004"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85"/>
      <c r="CQ20" s="86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7"/>
      <c r="DC20" s="85"/>
      <c r="DD20" s="88"/>
      <c r="DE20" s="85"/>
      <c r="DF20" s="87"/>
      <c r="DG20" s="85"/>
      <c r="DH20" s="87"/>
      <c r="DI20" s="85"/>
      <c r="DJ20" s="87"/>
      <c r="DK20" s="85"/>
      <c r="DL20" s="87"/>
      <c r="DM20" s="85"/>
      <c r="DN20" s="87"/>
      <c r="DO20" s="85"/>
      <c r="DP20" s="58"/>
      <c r="DQ20" s="59"/>
    </row>
    <row r="21" spans="8:121" s="21" customFormat="1" x14ac:dyDescent="0.35"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90"/>
      <c r="DD21" s="89"/>
      <c r="DE21" s="90"/>
      <c r="DF21" s="89"/>
      <c r="DG21" s="90"/>
      <c r="DH21" s="89"/>
      <c r="DI21" s="90"/>
      <c r="DJ21" s="89"/>
      <c r="DK21" s="90"/>
      <c r="DL21" s="89"/>
      <c r="DM21" s="90"/>
      <c r="DN21" s="89"/>
      <c r="DO21" s="90"/>
      <c r="DP21" s="71"/>
      <c r="DQ21" s="72"/>
    </row>
    <row r="22" spans="8:121" s="21" customFormat="1" x14ac:dyDescent="0.35"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CP22" s="89"/>
      <c r="CQ22" s="89"/>
      <c r="CR22" s="89"/>
      <c r="CS22" s="89"/>
      <c r="CT22" s="89"/>
      <c r="CU22" s="89"/>
      <c r="CV22" s="89"/>
      <c r="CW22" s="89"/>
      <c r="CX22" s="89"/>
      <c r="CY22" s="89"/>
      <c r="CZ22" s="89"/>
      <c r="DA22" s="89"/>
      <c r="DB22" s="89"/>
      <c r="DC22" s="90"/>
      <c r="DD22" s="89"/>
      <c r="DE22" s="90"/>
      <c r="DF22" s="89"/>
      <c r="DG22" s="90"/>
      <c r="DH22" s="89"/>
      <c r="DI22" s="90"/>
      <c r="DJ22" s="89"/>
      <c r="DK22" s="90"/>
      <c r="DL22" s="89"/>
      <c r="DM22" s="90"/>
      <c r="DN22" s="89"/>
      <c r="DO22" s="90"/>
      <c r="DQ22" s="22"/>
    </row>
    <row r="23" spans="8:121" s="21" customFormat="1" x14ac:dyDescent="0.35"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CP23" s="89"/>
      <c r="CQ23" s="89"/>
      <c r="CR23" s="89"/>
      <c r="CS23" s="89"/>
      <c r="CT23" s="89"/>
      <c r="CU23" s="89"/>
      <c r="CV23" s="89"/>
      <c r="CW23" s="89"/>
      <c r="CX23" s="89"/>
      <c r="CY23" s="89"/>
      <c r="CZ23" s="89"/>
      <c r="DA23" s="89"/>
      <c r="DB23" s="89"/>
      <c r="DC23" s="90"/>
      <c r="DD23" s="89"/>
      <c r="DE23" s="90"/>
      <c r="DF23" s="89"/>
      <c r="DG23" s="90"/>
      <c r="DH23" s="89"/>
      <c r="DI23" s="90"/>
      <c r="DJ23" s="89"/>
      <c r="DK23" s="90"/>
      <c r="DL23" s="89"/>
      <c r="DM23" s="90"/>
      <c r="DN23" s="89"/>
      <c r="DO23" s="90"/>
      <c r="DQ23" s="22"/>
    </row>
    <row r="24" spans="8:121" s="21" customFormat="1" x14ac:dyDescent="0.35"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CP24" s="89"/>
      <c r="CQ24" s="89"/>
      <c r="CR24" s="89"/>
      <c r="CS24" s="89"/>
      <c r="CT24" s="89"/>
      <c r="CU24" s="89"/>
      <c r="CV24" s="89"/>
      <c r="CW24" s="89"/>
      <c r="CX24" s="89"/>
      <c r="CY24" s="89"/>
      <c r="CZ24" s="89"/>
      <c r="DA24" s="89"/>
      <c r="DB24" s="89"/>
      <c r="DC24" s="90"/>
      <c r="DD24" s="89"/>
      <c r="DE24" s="90"/>
      <c r="DF24" s="89"/>
      <c r="DG24" s="90"/>
      <c r="DH24" s="89"/>
      <c r="DI24" s="90"/>
      <c r="DJ24" s="89"/>
      <c r="DK24" s="90"/>
      <c r="DL24" s="89"/>
      <c r="DM24" s="90"/>
      <c r="DN24" s="89"/>
      <c r="DO24" s="90"/>
      <c r="DQ24" s="22"/>
    </row>
  </sheetData>
  <mergeCells count="10">
    <mergeCell ref="CP3:DQ3"/>
    <mergeCell ref="F3:F5"/>
    <mergeCell ref="G3:G5"/>
    <mergeCell ref="A1:AX1"/>
    <mergeCell ref="H3:AX3"/>
    <mergeCell ref="A2:G2"/>
    <mergeCell ref="A3:A5"/>
    <mergeCell ref="B3:B5"/>
    <mergeCell ref="C3:C5"/>
    <mergeCell ref="D3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="90" zoomScaleNormal="90" workbookViewId="0">
      <selection activeCell="B8" sqref="B8"/>
    </sheetView>
  </sheetViews>
  <sheetFormatPr defaultColWidth="9" defaultRowHeight="15" x14ac:dyDescent="0.25"/>
  <cols>
    <col min="1" max="1" width="33.7109375" style="7" customWidth="1"/>
    <col min="2" max="3" width="7.42578125" style="7" customWidth="1"/>
    <col min="4" max="4" width="7.140625" style="7" customWidth="1"/>
    <col min="5" max="6" width="7.28515625" style="7" customWidth="1"/>
    <col min="7" max="8" width="9.7109375" style="7" customWidth="1"/>
    <col min="9" max="9" width="8.5703125" style="7" customWidth="1"/>
    <col min="10" max="10" width="8.85546875" style="7" customWidth="1"/>
    <col min="11" max="11" width="7.85546875" style="7" customWidth="1"/>
    <col min="12" max="12" width="8.7109375" style="7" customWidth="1"/>
    <col min="13" max="13" width="7.7109375" style="7" customWidth="1"/>
    <col min="14" max="16384" width="9" style="7"/>
  </cols>
  <sheetData>
    <row r="1" spans="1:13" ht="69" customHeight="1" x14ac:dyDescent="0.25">
      <c r="A1" s="101" t="s">
        <v>73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</row>
    <row r="2" spans="1:13" ht="18.75" customHeight="1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3" s="27" customFormat="1" ht="20.100000000000001" customHeight="1" x14ac:dyDescent="0.25">
      <c r="A3" s="97" t="s">
        <v>20</v>
      </c>
      <c r="B3" s="98"/>
      <c r="C3" s="98"/>
      <c r="D3" s="98"/>
      <c r="E3" s="98"/>
      <c r="F3" s="98"/>
      <c r="G3" s="99" t="s">
        <v>24</v>
      </c>
      <c r="H3" s="100"/>
      <c r="I3" s="100"/>
      <c r="J3" s="100"/>
      <c r="K3" s="100"/>
      <c r="L3" s="100"/>
      <c r="M3" s="100"/>
    </row>
    <row r="4" spans="1:13" s="27" customFormat="1" ht="20.100000000000001" customHeight="1" x14ac:dyDescent="0.25">
      <c r="A4" s="97" t="s">
        <v>21</v>
      </c>
      <c r="B4" s="98"/>
      <c r="C4" s="98"/>
      <c r="D4" s="98"/>
      <c r="E4" s="98"/>
      <c r="F4" s="98"/>
      <c r="G4" s="99" t="s">
        <v>22</v>
      </c>
      <c r="H4" s="100"/>
      <c r="I4" s="100"/>
      <c r="J4" s="100"/>
      <c r="K4" s="100"/>
      <c r="L4" s="100"/>
      <c r="M4" s="100"/>
    </row>
    <row r="5" spans="1:13" s="66" customFormat="1" ht="20.100000000000001" customHeight="1" x14ac:dyDescent="0.25">
      <c r="A5" s="65"/>
      <c r="G5" s="67"/>
      <c r="H5" s="68"/>
      <c r="I5" s="68"/>
      <c r="J5" s="68"/>
      <c r="K5" s="68"/>
      <c r="L5" s="68"/>
      <c r="M5" s="68"/>
    </row>
    <row r="6" spans="1:13" s="24" customFormat="1" ht="24.75" customHeight="1" x14ac:dyDescent="0.4">
      <c r="A6" s="110" t="s">
        <v>14</v>
      </c>
      <c r="B6" s="110" t="s">
        <v>66</v>
      </c>
      <c r="C6" s="110" t="s">
        <v>67</v>
      </c>
      <c r="D6" s="110" t="s">
        <v>68</v>
      </c>
      <c r="E6" s="110" t="s">
        <v>69</v>
      </c>
      <c r="F6" s="110" t="s">
        <v>70</v>
      </c>
      <c r="G6" s="102" t="s">
        <v>23</v>
      </c>
      <c r="H6" s="104" t="s">
        <v>71</v>
      </c>
      <c r="I6" s="106" t="s">
        <v>72</v>
      </c>
      <c r="J6" s="107" t="s">
        <v>15</v>
      </c>
      <c r="K6" s="108"/>
      <c r="L6" s="108"/>
      <c r="M6" s="109"/>
    </row>
    <row r="7" spans="1:13" s="24" customFormat="1" ht="24.75" customHeight="1" x14ac:dyDescent="0.4">
      <c r="A7" s="105"/>
      <c r="B7" s="105"/>
      <c r="C7" s="105"/>
      <c r="D7" s="105"/>
      <c r="E7" s="105"/>
      <c r="F7" s="105"/>
      <c r="G7" s="103"/>
      <c r="H7" s="105"/>
      <c r="I7" s="105"/>
      <c r="J7" s="25" t="s">
        <v>16</v>
      </c>
      <c r="K7" s="26" t="s">
        <v>17</v>
      </c>
      <c r="L7" s="26" t="s">
        <v>18</v>
      </c>
      <c r="M7" s="26" t="s">
        <v>19</v>
      </c>
    </row>
    <row r="8" spans="1:13" s="24" customFormat="1" ht="18.75" customHeight="1" x14ac:dyDescent="0.4">
      <c r="A8" s="29" t="s">
        <v>25</v>
      </c>
      <c r="B8" s="30">
        <v>25</v>
      </c>
      <c r="C8" s="30">
        <v>100</v>
      </c>
      <c r="D8" s="31">
        <f>MIN(บันทึกและรายงานผลรายคน!DP6:DP30)</f>
        <v>0</v>
      </c>
      <c r="E8" s="31">
        <f>MAX(บันทึกและรายงานผลรายคน!DP6:DP30)</f>
        <v>0</v>
      </c>
      <c r="F8" s="32" t="e">
        <f>AVERAGE(บันทึกและรายงานผลรายคน!DP6:DP30)</f>
        <v>#DIV/0!</v>
      </c>
      <c r="G8" s="32" t="e">
        <f>STDEV(บันทึกและรายงานผลรายคน!DP6:DP30)</f>
        <v>#DIV/0!</v>
      </c>
      <c r="H8" s="32" t="e">
        <f t="shared" ref="H8:H17" si="0">(F8/C8)*100</f>
        <v>#DIV/0!</v>
      </c>
      <c r="I8" s="32" t="e">
        <f t="shared" ref="I8:I23" si="1">(G8/F8)*100</f>
        <v>#DIV/0!</v>
      </c>
      <c r="J8" s="32">
        <f>(COUNTIF(บันทึกและรายงานผลรายคน!DQ6:DQ30,"ปรับปรุง")/B8)*100</f>
        <v>0</v>
      </c>
      <c r="K8" s="32">
        <f>(COUNTIF(บันทึกและรายงานผลรายคน!DQ6:DQ30,"พอใช้")/B8)*100</f>
        <v>0</v>
      </c>
      <c r="L8" s="32">
        <f>(COUNTIF(บันทึกและรายงานผลรายคน!DQ6:DQ30,"ดี")/B8)*100</f>
        <v>0</v>
      </c>
      <c r="M8" s="32">
        <f>(COUNTIF(บันทึกและรายงานผลรายคน!DQ6:DQ30,"ดีมาก")/B8)*100</f>
        <v>0</v>
      </c>
    </row>
    <row r="9" spans="1:13" s="28" customFormat="1" ht="20.100000000000001" customHeight="1" x14ac:dyDescent="0.4">
      <c r="A9" s="33" t="s">
        <v>26</v>
      </c>
      <c r="B9" s="34">
        <v>25</v>
      </c>
      <c r="C9" s="34">
        <v>10</v>
      </c>
      <c r="D9" s="35">
        <f>MIN(บันทึกและรายงานผลรายคน!DB6:DB30)</f>
        <v>0</v>
      </c>
      <c r="E9" s="35">
        <f>MAX(บันทึกและรายงานผลรายคน!DB6:DB30)</f>
        <v>0</v>
      </c>
      <c r="F9" s="36" t="e">
        <f>AVERAGE(บันทึกและรายงานผลรายคน!DB6:DB30)</f>
        <v>#DIV/0!</v>
      </c>
      <c r="G9" s="36" t="e">
        <f>STDEV(บันทึกและรายงานผลรายคน!DB6:DB30)</f>
        <v>#DIV/0!</v>
      </c>
      <c r="H9" s="36" t="e">
        <f t="shared" si="0"/>
        <v>#DIV/0!</v>
      </c>
      <c r="I9" s="36" t="e">
        <f t="shared" si="1"/>
        <v>#DIV/0!</v>
      </c>
      <c r="J9" s="36">
        <f>(COUNTIF(บันทึกและรายงานผลรายคน!DC6:DC30,"ปรับปรุง")/B9)*100</f>
        <v>0</v>
      </c>
      <c r="K9" s="36">
        <f>(COUNTIF(บันทึกและรายงานผลรายคน!DC6:DC30,"พอใช้")/B9)*100</f>
        <v>0</v>
      </c>
      <c r="L9" s="36">
        <f>(COUNTIF(บันทึกและรายงานผลรายคน!DC6:DC30,"ดี")/B9)*100</f>
        <v>0</v>
      </c>
      <c r="M9" s="36">
        <f>(COUNTIF(บันทึกและรายงานผลรายคน!DC6:DC30,"ดีมาก")/B9)*100</f>
        <v>0</v>
      </c>
    </row>
    <row r="10" spans="1:13" s="24" customFormat="1" ht="20.100000000000001" customHeight="1" x14ac:dyDescent="0.4">
      <c r="A10" s="37" t="s">
        <v>27</v>
      </c>
      <c r="B10" s="38">
        <v>25</v>
      </c>
      <c r="C10" s="38">
        <v>4</v>
      </c>
      <c r="D10" s="39">
        <f>MIN(บันทึกและรายงานผลรายคน!CP6:CP30)</f>
        <v>0</v>
      </c>
      <c r="E10" s="39">
        <f>MAX(บันทึกและรายงานผลรายคน!CP6:CP30)</f>
        <v>0</v>
      </c>
      <c r="F10" s="40" t="e">
        <f>AVERAGE(บันทึกและรายงานผลรายคน!CP6:CP30)</f>
        <v>#DIV/0!</v>
      </c>
      <c r="G10" s="40" t="e">
        <f>STDEV(บันทึกและรายงานผลรายคน!CP6:CP30)</f>
        <v>#DIV/0!</v>
      </c>
      <c r="H10" s="40" t="e">
        <f t="shared" si="0"/>
        <v>#DIV/0!</v>
      </c>
      <c r="I10" s="40" t="e">
        <f t="shared" si="1"/>
        <v>#DIV/0!</v>
      </c>
      <c r="J10" s="40"/>
      <c r="K10" s="40"/>
      <c r="L10" s="40"/>
      <c r="M10" s="40"/>
    </row>
    <row r="11" spans="1:13" s="24" customFormat="1" ht="20.100000000000001" customHeight="1" x14ac:dyDescent="0.4">
      <c r="A11" s="41" t="s">
        <v>28</v>
      </c>
      <c r="B11" s="42">
        <v>25</v>
      </c>
      <c r="C11" s="42">
        <v>6</v>
      </c>
      <c r="D11" s="43">
        <f>MIN(บันทึกและรายงานผลรายคน!CQ6:CQ30)</f>
        <v>0</v>
      </c>
      <c r="E11" s="43">
        <f>MAX(บันทึกและรายงานผลรายคน!CQ6:CQ30)</f>
        <v>0</v>
      </c>
      <c r="F11" s="44" t="e">
        <f>AVERAGE(บันทึกและรายงานผลรายคน!CQ6:CQ30)</f>
        <v>#DIV/0!</v>
      </c>
      <c r="G11" s="44" t="e">
        <f>STDEV(บันทึกและรายงานผลรายคน!CQ6:CQ30)</f>
        <v>#DIV/0!</v>
      </c>
      <c r="H11" s="44" t="e">
        <f t="shared" si="0"/>
        <v>#DIV/0!</v>
      </c>
      <c r="I11" s="44" t="e">
        <f t="shared" si="1"/>
        <v>#DIV/0!</v>
      </c>
      <c r="J11" s="44"/>
      <c r="K11" s="44"/>
      <c r="L11" s="44"/>
      <c r="M11" s="44"/>
    </row>
    <row r="12" spans="1:13" s="28" customFormat="1" ht="20.100000000000001" customHeight="1" x14ac:dyDescent="0.4">
      <c r="A12" s="29" t="s">
        <v>42</v>
      </c>
      <c r="B12" s="30">
        <v>25</v>
      </c>
      <c r="C12" s="31">
        <v>6</v>
      </c>
      <c r="D12" s="31">
        <f>MIN(บันทึกและรายงานผลรายคน!DD6:DD30)</f>
        <v>0</v>
      </c>
      <c r="E12" s="31">
        <f>MAX(บันทึกและรายงานผลรายคน!DD6:DD30)</f>
        <v>0</v>
      </c>
      <c r="F12" s="32" t="e">
        <f>AVERAGE(บันทึกและรายงานผลรายคน!DD6:DD30)</f>
        <v>#DIV/0!</v>
      </c>
      <c r="G12" s="32" t="e">
        <f>STDEV(บันทึกและรายงานผลรายคน!DD6:DD30)</f>
        <v>#DIV/0!</v>
      </c>
      <c r="H12" s="32" t="e">
        <f t="shared" si="0"/>
        <v>#DIV/0!</v>
      </c>
      <c r="I12" s="32" t="e">
        <f t="shared" si="1"/>
        <v>#DIV/0!</v>
      </c>
      <c r="J12" s="32">
        <f>(COUNTIF(บันทึกและรายงานผลรายคน!DE6:DE30,"ปรับปรุง")/B12)*100</f>
        <v>0</v>
      </c>
      <c r="K12" s="32">
        <f>(COUNTIF(บันทึกและรายงานผลรายคน!DE6:DE30,"พอใช้")/B12)*100</f>
        <v>0</v>
      </c>
      <c r="L12" s="32">
        <f>(COUNTIF(บันทึกและรายงานผลรายคน!DE6:DE30,"ดี")/B12)*100</f>
        <v>0</v>
      </c>
      <c r="M12" s="32">
        <f>(COUNTIF(บันทึกและรายงานผลรายคน!DE6:DE30,"ดีมาก")/B12)*100</f>
        <v>0</v>
      </c>
    </row>
    <row r="13" spans="1:13" s="24" customFormat="1" ht="20.100000000000001" customHeight="1" x14ac:dyDescent="0.4">
      <c r="A13" s="37" t="s">
        <v>43</v>
      </c>
      <c r="B13" s="38">
        <v>25</v>
      </c>
      <c r="C13" s="38">
        <v>2</v>
      </c>
      <c r="D13" s="39">
        <f>MIN(บันทึกและรายงานผลรายคน!CR6:CR30)</f>
        <v>0</v>
      </c>
      <c r="E13" s="39">
        <f>MAX(บันทึกและรายงานผลรายคน!CR6:CR30)</f>
        <v>0</v>
      </c>
      <c r="F13" s="40" t="e">
        <f>AVERAGE(บันทึกและรายงานผลรายคน!CR6:CR30)</f>
        <v>#DIV/0!</v>
      </c>
      <c r="G13" s="40" t="e">
        <f>STDEV(บันทึกและรายงานผลรายคน!CR6:CR30)</f>
        <v>#DIV/0!</v>
      </c>
      <c r="H13" s="40" t="e">
        <f t="shared" si="0"/>
        <v>#DIV/0!</v>
      </c>
      <c r="I13" s="40" t="e">
        <f t="shared" si="1"/>
        <v>#DIV/0!</v>
      </c>
      <c r="J13" s="40"/>
      <c r="K13" s="40"/>
      <c r="L13" s="40"/>
      <c r="M13" s="40"/>
    </row>
    <row r="14" spans="1:13" s="24" customFormat="1" ht="20.100000000000001" customHeight="1" x14ac:dyDescent="0.4">
      <c r="A14" s="41" t="s">
        <v>44</v>
      </c>
      <c r="B14" s="42">
        <v>25</v>
      </c>
      <c r="C14" s="42">
        <v>4</v>
      </c>
      <c r="D14" s="43">
        <f>MIN(บันทึกและรายงานผลรายคน!CS6:CS30)</f>
        <v>0</v>
      </c>
      <c r="E14" s="43">
        <f>MAX(บันทึกและรายงานผลรายคน!CS6:CS30)</f>
        <v>0</v>
      </c>
      <c r="F14" s="44" t="e">
        <f>AVERAGE(บันทึกและรายงานผลรายคน!CS6:CS30)</f>
        <v>#DIV/0!</v>
      </c>
      <c r="G14" s="44" t="e">
        <f>STDEV(บันทึกและรายงานผลรายคน!CS6:CS30)</f>
        <v>#DIV/0!</v>
      </c>
      <c r="H14" s="44" t="e">
        <f t="shared" si="0"/>
        <v>#DIV/0!</v>
      </c>
      <c r="I14" s="44" t="e">
        <f t="shared" si="1"/>
        <v>#DIV/0!</v>
      </c>
      <c r="J14" s="44"/>
      <c r="K14" s="44"/>
      <c r="L14" s="44"/>
      <c r="M14" s="44"/>
    </row>
    <row r="15" spans="1:13" s="28" customFormat="1" ht="20.100000000000001" customHeight="1" x14ac:dyDescent="0.4">
      <c r="A15" s="29" t="s">
        <v>29</v>
      </c>
      <c r="B15" s="30">
        <v>25</v>
      </c>
      <c r="C15" s="30">
        <v>38</v>
      </c>
      <c r="D15" s="31">
        <f>MIN(บันทึกและรายงานผลรายคน!DF6:DF30)</f>
        <v>0</v>
      </c>
      <c r="E15" s="31">
        <f>MAX(บันทึกและรายงานผลรายคน!DF6:DF30)</f>
        <v>0</v>
      </c>
      <c r="F15" s="32" t="e">
        <f>AVERAGE(บันทึกและรายงานผลรายคน!DF6:DF30)</f>
        <v>#DIV/0!</v>
      </c>
      <c r="G15" s="32" t="e">
        <f>STDEV(บันทึกและรายงานผลรายคน!DF6:DF30)</f>
        <v>#DIV/0!</v>
      </c>
      <c r="H15" s="32" t="e">
        <f t="shared" si="0"/>
        <v>#DIV/0!</v>
      </c>
      <c r="I15" s="32" t="e">
        <f t="shared" si="1"/>
        <v>#DIV/0!</v>
      </c>
      <c r="J15" s="32">
        <f>(COUNTIF(บันทึกและรายงานผลรายคน!DG6:DG30,"ปรับปรุง")/B15)*100</f>
        <v>0</v>
      </c>
      <c r="K15" s="32">
        <f>(COUNTIF(บันทึกและรายงานผลรายคน!DG6:DG30,"พอใช้")/B15)*100</f>
        <v>0</v>
      </c>
      <c r="L15" s="32">
        <f>(COUNTIF(บันทึกและรายงานผลรายคน!DG6:DG30,"ดี")/B15)*100</f>
        <v>0</v>
      </c>
      <c r="M15" s="32">
        <f>(COUNTIF(บันทึกและรายงานผลรายคน!DG6:DG30,"ดีมาก")/B15)*100</f>
        <v>0</v>
      </c>
    </row>
    <row r="16" spans="1:13" s="24" customFormat="1" ht="20.100000000000001" customHeight="1" x14ac:dyDescent="0.4">
      <c r="A16" s="37" t="s">
        <v>30</v>
      </c>
      <c r="B16" s="38">
        <v>25</v>
      </c>
      <c r="C16" s="38">
        <v>30</v>
      </c>
      <c r="D16" s="39">
        <f>MIN(บันทึกและรายงานผลรายคน!CT6:CT30)</f>
        <v>0</v>
      </c>
      <c r="E16" s="39">
        <f>MAX(บันทึกและรายงานผลรายคน!CT6:CT30)</f>
        <v>0</v>
      </c>
      <c r="F16" s="40" t="e">
        <f>AVERAGE(บันทึกและรายงานผลรายคน!CT6:CT30)</f>
        <v>#DIV/0!</v>
      </c>
      <c r="G16" s="40" t="e">
        <f>STDEV(บันทึกและรายงานผลรายคน!CT6:CT30)</f>
        <v>#DIV/0!</v>
      </c>
      <c r="H16" s="40" t="e">
        <f t="shared" si="0"/>
        <v>#DIV/0!</v>
      </c>
      <c r="I16" s="40" t="e">
        <f t="shared" si="1"/>
        <v>#DIV/0!</v>
      </c>
      <c r="J16" s="40"/>
      <c r="K16" s="40"/>
      <c r="L16" s="40"/>
      <c r="M16" s="40"/>
    </row>
    <row r="17" spans="1:13" s="24" customFormat="1" ht="20.100000000000001" customHeight="1" x14ac:dyDescent="0.4">
      <c r="A17" s="41" t="s">
        <v>45</v>
      </c>
      <c r="B17" s="42">
        <v>25</v>
      </c>
      <c r="C17" s="42">
        <v>8</v>
      </c>
      <c r="D17" s="43">
        <f>MIN(บันทึกและรายงานผลรายคน!CU6:CU30)</f>
        <v>0</v>
      </c>
      <c r="E17" s="43">
        <f>MAX(บันทึกและรายงานผลรายคน!CU6:CU30)</f>
        <v>0</v>
      </c>
      <c r="F17" s="44" t="e">
        <f>AVERAGE(บันทึกและรายงานผลรายคน!CU6:CU30)</f>
        <v>#DIV/0!</v>
      </c>
      <c r="G17" s="44" t="e">
        <f>STDEV(บันทึกและรายงานผลรายคน!CU6:CU30)</f>
        <v>#DIV/0!</v>
      </c>
      <c r="H17" s="44" t="e">
        <f t="shared" si="0"/>
        <v>#DIV/0!</v>
      </c>
      <c r="I17" s="44" t="e">
        <f t="shared" si="1"/>
        <v>#DIV/0!</v>
      </c>
      <c r="J17" s="44"/>
      <c r="K17" s="44"/>
      <c r="L17" s="44"/>
      <c r="M17" s="44"/>
    </row>
    <row r="18" spans="1:13" s="28" customFormat="1" ht="20.100000000000001" customHeight="1" x14ac:dyDescent="0.4">
      <c r="A18" s="29" t="s">
        <v>31</v>
      </c>
      <c r="B18" s="30">
        <v>25</v>
      </c>
      <c r="C18" s="30">
        <v>6</v>
      </c>
      <c r="D18" s="31">
        <f>MIN(บันทึกและรายงานผลรายคน!DH6:DH30)</f>
        <v>0</v>
      </c>
      <c r="E18" s="31">
        <f>MAX(บันทึกและรายงานผลรายคน!DH6:DH30)</f>
        <v>0</v>
      </c>
      <c r="F18" s="32" t="e">
        <f>AVERAGE(บันทึกและรายงานผลรายคน!DH6:DH30)</f>
        <v>#DIV/0!</v>
      </c>
      <c r="G18" s="32" t="e">
        <f>STDEV(บันทึกและรายงานผลรายคน!DH6:DH30)</f>
        <v>#DIV/0!</v>
      </c>
      <c r="H18" s="32" t="e">
        <f t="shared" ref="H18:H27" si="2">(F18/C18)*100</f>
        <v>#DIV/0!</v>
      </c>
      <c r="I18" s="32" t="e">
        <f t="shared" si="1"/>
        <v>#DIV/0!</v>
      </c>
      <c r="J18" s="32">
        <f>(COUNTIF(บันทึกและรายงานผลรายคน!DI6:DI30,"ปรับปรุง")/B18)*100</f>
        <v>0</v>
      </c>
      <c r="K18" s="32">
        <f>(COUNTIF(บันทึกและรายงานผลรายคน!DI6:DI30,"พอใช้")/B18)*100</f>
        <v>0</v>
      </c>
      <c r="L18" s="32">
        <f>(COUNTIF(บันทึกและรายงานผลรายคน!DI6:DI30,"ดี")/B18)*100</f>
        <v>0</v>
      </c>
      <c r="M18" s="32">
        <f>(COUNTIF(บันทึกและรายงานผลรายคน!DI6:DI30,"ดีมาก")/B18)*100</f>
        <v>0</v>
      </c>
    </row>
    <row r="19" spans="1:13" s="24" customFormat="1" ht="20.100000000000001" customHeight="1" x14ac:dyDescent="0.4">
      <c r="A19" s="37" t="s">
        <v>32</v>
      </c>
      <c r="B19" s="38">
        <v>25</v>
      </c>
      <c r="C19" s="38">
        <v>2</v>
      </c>
      <c r="D19" s="39">
        <f>MIN(บันทึกและรายงานผลรายคน!CV6:CV30)</f>
        <v>0</v>
      </c>
      <c r="E19" s="39">
        <f>MAX(บันทึกและรายงานผลรายคน!CV6:CV30)</f>
        <v>0</v>
      </c>
      <c r="F19" s="40" t="e">
        <f>AVERAGE(บันทึกและรายงานผลรายคน!CV6:CV30)</f>
        <v>#DIV/0!</v>
      </c>
      <c r="G19" s="40" t="e">
        <f>STDEV(บันทึกและรายงานผลรายคน!CV6:CV30)</f>
        <v>#DIV/0!</v>
      </c>
      <c r="H19" s="40" t="e">
        <f t="shared" si="2"/>
        <v>#DIV/0!</v>
      </c>
      <c r="I19" s="40" t="e">
        <f t="shared" si="1"/>
        <v>#DIV/0!</v>
      </c>
      <c r="J19" s="40"/>
      <c r="K19" s="40"/>
      <c r="L19" s="40"/>
      <c r="M19" s="40"/>
    </row>
    <row r="20" spans="1:13" s="24" customFormat="1" ht="20.100000000000001" customHeight="1" x14ac:dyDescent="0.4">
      <c r="A20" s="41" t="s">
        <v>33</v>
      </c>
      <c r="B20" s="42">
        <v>25</v>
      </c>
      <c r="C20" s="42">
        <v>4</v>
      </c>
      <c r="D20" s="43">
        <f>MIN(บันทึกและรายงานผลรายคน!CW6:CW30)</f>
        <v>0</v>
      </c>
      <c r="E20" s="43">
        <f>MAX(บันทึกและรายงานผลรายคน!CW6:CW30)</f>
        <v>0</v>
      </c>
      <c r="F20" s="44" t="e">
        <f>AVERAGE(บันทึกและรายงานผลรายคน!CW6:CW30)</f>
        <v>#DIV/0!</v>
      </c>
      <c r="G20" s="44" t="e">
        <f>STDEV(บันทึกและรายงานผลรายคน!CW6:CW30)</f>
        <v>#DIV/0!</v>
      </c>
      <c r="H20" s="44" t="e">
        <f t="shared" si="2"/>
        <v>#DIV/0!</v>
      </c>
      <c r="I20" s="44" t="e">
        <f t="shared" si="1"/>
        <v>#DIV/0!</v>
      </c>
      <c r="J20" s="44"/>
      <c r="K20" s="44"/>
      <c r="L20" s="44"/>
      <c r="M20" s="44"/>
    </row>
    <row r="21" spans="1:13" s="28" customFormat="1" ht="20.100000000000001" customHeight="1" x14ac:dyDescent="0.4">
      <c r="A21" s="29" t="s">
        <v>46</v>
      </c>
      <c r="B21" s="30">
        <v>25</v>
      </c>
      <c r="C21" s="30">
        <v>26</v>
      </c>
      <c r="D21" s="31">
        <f>MIN(บันทึกและรายงานผลรายคน!DJ6:DJ30)</f>
        <v>0</v>
      </c>
      <c r="E21" s="31">
        <f>MAX(บันทึกและรายงานผลรายคน!DJ6:DJ30)</f>
        <v>0</v>
      </c>
      <c r="F21" s="32" t="e">
        <f>AVERAGE(บันทึกและรายงานผลรายคน!DJ6:DJ30)</f>
        <v>#DIV/0!</v>
      </c>
      <c r="G21" s="32" t="e">
        <f>STDEV(บันทึกและรายงานผลรายคน!DJ6:DJ30)</f>
        <v>#DIV/0!</v>
      </c>
      <c r="H21" s="32" t="e">
        <f t="shared" si="2"/>
        <v>#DIV/0!</v>
      </c>
      <c r="I21" s="32" t="e">
        <f t="shared" si="1"/>
        <v>#DIV/0!</v>
      </c>
      <c r="J21" s="32">
        <f>(COUNTIF(บันทึกและรายงานผลรายคน!DK6:DK30,"ปรับปรุง")/B21)*100</f>
        <v>0</v>
      </c>
      <c r="K21" s="32">
        <f>(COUNTIF(บันทึกและรายงานผลรายคน!DK6:DK30,"พอใช้")/B21)*100</f>
        <v>0</v>
      </c>
      <c r="L21" s="32">
        <f>(COUNTIF(บันทึกและรายงานผลรายคน!DK6:DK30,"ดี")/B21)*100</f>
        <v>0</v>
      </c>
      <c r="M21" s="32">
        <f>(COUNTIF(บันทึกและรายงานผลรายคน!DK6:DK30,"ดีมาก")/B21)*100</f>
        <v>0</v>
      </c>
    </row>
    <row r="22" spans="1:13" s="24" customFormat="1" ht="20.100000000000001" customHeight="1" x14ac:dyDescent="0.4">
      <c r="A22" s="41" t="s">
        <v>47</v>
      </c>
      <c r="B22" s="42">
        <v>25</v>
      </c>
      <c r="C22" s="42">
        <v>26</v>
      </c>
      <c r="D22" s="43">
        <f>MIN(บันทึกและรายงานผลรายคน!CX6:CX30)</f>
        <v>0</v>
      </c>
      <c r="E22" s="43">
        <f>MAX(บันทึกและรายงานผลรายคน!CX6:CX30)</f>
        <v>0</v>
      </c>
      <c r="F22" s="44" t="e">
        <f>AVERAGE(บันทึกและรายงานผลรายคน!CX6:CX30)</f>
        <v>#DIV/0!</v>
      </c>
      <c r="G22" s="44" t="e">
        <f>STDEV(บันทึกและรายงานผลรายคน!CX6:CX30)</f>
        <v>#DIV/0!</v>
      </c>
      <c r="H22" s="44" t="e">
        <f t="shared" si="2"/>
        <v>#DIV/0!</v>
      </c>
      <c r="I22" s="44" t="e">
        <f t="shared" si="1"/>
        <v>#DIV/0!</v>
      </c>
      <c r="J22" s="44"/>
      <c r="K22" s="44"/>
      <c r="L22" s="44"/>
      <c r="M22" s="44"/>
    </row>
    <row r="23" spans="1:13" s="28" customFormat="1" ht="20.100000000000001" customHeight="1" x14ac:dyDescent="0.4">
      <c r="A23" s="29" t="s">
        <v>34</v>
      </c>
      <c r="B23" s="30">
        <v>25</v>
      </c>
      <c r="C23" s="30">
        <v>8</v>
      </c>
      <c r="D23" s="31">
        <f>MIN(บันทึกและรายงานผลรายคน!DL6:DL30)</f>
        <v>0</v>
      </c>
      <c r="E23" s="31">
        <f>MAX(บันทึกและรายงานผลรายคน!DL6:DL30)</f>
        <v>0</v>
      </c>
      <c r="F23" s="32" t="e">
        <f>AVERAGE(บันทึกและรายงานผลรายคน!DL6:DL30)</f>
        <v>#DIV/0!</v>
      </c>
      <c r="G23" s="32" t="e">
        <f>STDEV(บันทึกและรายงานผลรายคน!DL6:DL30)</f>
        <v>#DIV/0!</v>
      </c>
      <c r="H23" s="32" t="e">
        <f t="shared" si="2"/>
        <v>#DIV/0!</v>
      </c>
      <c r="I23" s="32" t="e">
        <f t="shared" si="1"/>
        <v>#DIV/0!</v>
      </c>
      <c r="J23" s="32">
        <f>(COUNTIF(บันทึกและรายงานผลรายคน!DM6:DM30,"ปรับปรุง")/B23)*100</f>
        <v>0</v>
      </c>
      <c r="K23" s="32">
        <f>(COUNTIF(บันทึกและรายงานผลรายคน!DM6:DM30,"พอใช้")/B23)*100</f>
        <v>0</v>
      </c>
      <c r="L23" s="32">
        <f>(COUNTIF(บันทึกและรายงานผลรายคน!DM6:DM30,"ดี")/B23)*100</f>
        <v>0</v>
      </c>
      <c r="M23" s="32">
        <f>(COUNTIF(บันทึกและรายงานผลรายคน!DM6:DM30,"ดีมาก")/B23)*100</f>
        <v>0</v>
      </c>
    </row>
    <row r="24" spans="1:13" s="24" customFormat="1" ht="20.100000000000001" customHeight="1" x14ac:dyDescent="0.4">
      <c r="A24" s="41" t="s">
        <v>35</v>
      </c>
      <c r="B24" s="42">
        <v>25</v>
      </c>
      <c r="C24" s="42">
        <v>8</v>
      </c>
      <c r="D24" s="43">
        <f>MIN(บันทึกและรายงานผลรายคน!CY6:CY30)</f>
        <v>0</v>
      </c>
      <c r="E24" s="43">
        <f>MAX(บันทึกและรายงานผลรายคน!CY6:CY30)</f>
        <v>0</v>
      </c>
      <c r="F24" s="44" t="e">
        <f>AVERAGE(บันทึกและรายงานผลรายคน!CY6:CY30)</f>
        <v>#DIV/0!</v>
      </c>
      <c r="G24" s="44" t="e">
        <f>STDEV(บันทึกและรายงานผลรายคน!CY6:CY30)</f>
        <v>#DIV/0!</v>
      </c>
      <c r="H24" s="44" t="e">
        <f t="shared" si="2"/>
        <v>#DIV/0!</v>
      </c>
      <c r="I24" s="44" t="e">
        <f t="shared" ref="I24" si="3">(G24/F24)*100</f>
        <v>#DIV/0!</v>
      </c>
      <c r="J24" s="44"/>
      <c r="K24" s="44"/>
      <c r="L24" s="44"/>
      <c r="M24" s="44"/>
    </row>
    <row r="25" spans="1:13" s="28" customFormat="1" ht="20.100000000000001" customHeight="1" x14ac:dyDescent="0.4">
      <c r="A25" s="29" t="s">
        <v>36</v>
      </c>
      <c r="B25" s="30">
        <v>25</v>
      </c>
      <c r="C25" s="30">
        <v>6</v>
      </c>
      <c r="D25" s="31">
        <f>MIN(บันทึกและรายงานผลรายคน!DN6:DN30)</f>
        <v>0</v>
      </c>
      <c r="E25" s="31">
        <f>MAX(บันทึกและรายงานผลรายคน!DN6:DN30)</f>
        <v>0</v>
      </c>
      <c r="F25" s="32" t="e">
        <f>AVERAGE(บันทึกและรายงานผลรายคน!DN6:DN30)</f>
        <v>#DIV/0!</v>
      </c>
      <c r="G25" s="32" t="e">
        <f>STDEV(บันทึกและรายงานผลรายคน!DN6:DN30)</f>
        <v>#DIV/0!</v>
      </c>
      <c r="H25" s="32" t="e">
        <f t="shared" si="2"/>
        <v>#DIV/0!</v>
      </c>
      <c r="I25" s="32" t="e">
        <f t="shared" ref="I25" si="4">(G25/F25)*100</f>
        <v>#DIV/0!</v>
      </c>
      <c r="J25" s="32">
        <f>(COUNTIF(บันทึกและรายงานผลรายคน!DO6:DO30,"ปรับปรุง")/B25)*100</f>
        <v>0</v>
      </c>
      <c r="K25" s="32">
        <f>(COUNTIF(บันทึกและรายงานผลรายคน!DO6:DO30,"พอใช้")/B25)*100</f>
        <v>0</v>
      </c>
      <c r="L25" s="32">
        <f>(COUNTIF(บันทึกและรายงานผลรายคน!DO6:DO30,"ดี")/B25)*100</f>
        <v>0</v>
      </c>
      <c r="M25" s="32">
        <f>(COUNTIF(บันทึกและรายงานผลรายคน!DO6:DO30,"ดีมาก")/B25)*100</f>
        <v>0</v>
      </c>
    </row>
    <row r="26" spans="1:13" s="24" customFormat="1" ht="20.100000000000001" customHeight="1" x14ac:dyDescent="0.4">
      <c r="A26" s="37" t="s">
        <v>37</v>
      </c>
      <c r="B26" s="38">
        <v>25</v>
      </c>
      <c r="C26" s="38">
        <v>4</v>
      </c>
      <c r="D26" s="39">
        <f>MIN(บันทึกและรายงานผลรายคน!CZ6:CZ30)</f>
        <v>0</v>
      </c>
      <c r="E26" s="39">
        <f>MAX(บันทึกและรายงานผลรายคน!CZ6:CZ30)</f>
        <v>0</v>
      </c>
      <c r="F26" s="40" t="e">
        <f>AVERAGE(บันทึกและรายงานผลรายคน!CZ6:CZ30)</f>
        <v>#DIV/0!</v>
      </c>
      <c r="G26" s="40" t="e">
        <f>STDEV(บันทึกและรายงานผลรายคน!CZ6:CZ30)</f>
        <v>#DIV/0!</v>
      </c>
      <c r="H26" s="40" t="e">
        <f t="shared" si="2"/>
        <v>#DIV/0!</v>
      </c>
      <c r="I26" s="40" t="e">
        <f>(G26/F26)*100</f>
        <v>#DIV/0!</v>
      </c>
      <c r="J26" s="40"/>
      <c r="K26" s="40"/>
      <c r="L26" s="40"/>
      <c r="M26" s="40"/>
    </row>
    <row r="27" spans="1:13" s="24" customFormat="1" ht="20.100000000000001" customHeight="1" x14ac:dyDescent="0.4">
      <c r="A27" s="41" t="s">
        <v>48</v>
      </c>
      <c r="B27" s="42">
        <v>25</v>
      </c>
      <c r="C27" s="42">
        <v>2</v>
      </c>
      <c r="D27" s="43">
        <f>MIN(บันทึกและรายงานผลรายคน!DA6:DA30)</f>
        <v>0</v>
      </c>
      <c r="E27" s="43">
        <f>MAX(บันทึกและรายงานผลรายคน!DA6:DA30)</f>
        <v>0</v>
      </c>
      <c r="F27" s="44" t="e">
        <f>AVERAGE(บันทึกและรายงานผลรายคน!DA6:DA30)</f>
        <v>#DIV/0!</v>
      </c>
      <c r="G27" s="44" t="e">
        <f>STDEV(บันทึกและรายงานผลรายคน!DA6:DA30)</f>
        <v>#DIV/0!</v>
      </c>
      <c r="H27" s="44" t="e">
        <f t="shared" si="2"/>
        <v>#DIV/0!</v>
      </c>
      <c r="I27" s="74" t="e">
        <f>(G27/F27)*100</f>
        <v>#DIV/0!</v>
      </c>
      <c r="J27" s="44"/>
      <c r="K27" s="44"/>
      <c r="L27" s="44"/>
      <c r="M27" s="44"/>
    </row>
  </sheetData>
  <mergeCells count="15">
    <mergeCell ref="G6:G7"/>
    <mergeCell ref="H6:H7"/>
    <mergeCell ref="I6:I7"/>
    <mergeCell ref="J6:M6"/>
    <mergeCell ref="A6:A7"/>
    <mergeCell ref="B6:B7"/>
    <mergeCell ref="C6:C7"/>
    <mergeCell ref="D6:D7"/>
    <mergeCell ref="E6:E7"/>
    <mergeCell ref="F6:F7"/>
    <mergeCell ref="A3:F3"/>
    <mergeCell ref="G3:M3"/>
    <mergeCell ref="A4:F4"/>
    <mergeCell ref="G4:M4"/>
    <mergeCell ref="A1:M1"/>
  </mergeCells>
  <pageMargins left="0.45" right="0.2" top="0.17" bottom="0.22" header="0.2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บันทึกและรายงานผลรายคน</vt:lpstr>
      <vt:lpstr>รายงานผลระดับโรงเรียน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j</cp:lastModifiedBy>
  <cp:lastPrinted>2018-12-13T02:23:03Z</cp:lastPrinted>
  <dcterms:created xsi:type="dcterms:W3CDTF">2017-10-27T03:40:44Z</dcterms:created>
  <dcterms:modified xsi:type="dcterms:W3CDTF">2019-12-06T06:26:06Z</dcterms:modified>
</cp:coreProperties>
</file>