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030" activeTab="1"/>
  </bookViews>
  <sheets>
    <sheet name="บันทึกและรายงานผลรายงาน" sheetId="1" r:id="rId1"/>
    <sheet name="รายงานผลระดับโรงเรียน" sheetId="2" r:id="rId2"/>
  </sheets>
  <calcPr calcId="145621"/>
</workbook>
</file>

<file path=xl/calcChain.xml><?xml version="1.0" encoding="utf-8"?>
<calcChain xmlns="http://schemas.openxmlformats.org/spreadsheetml/2006/main">
  <c r="FA5" i="1" l="1"/>
  <c r="EW5" i="1"/>
  <c r="FF5" i="1"/>
  <c r="FD5" i="1"/>
  <c r="FB5" i="1"/>
  <c r="EZ5" i="1"/>
  <c r="EX5" i="1"/>
  <c r="EV5" i="1"/>
  <c r="ET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 l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EB5" i="1" l="1"/>
  <c r="DH5" i="1"/>
  <c r="DA5" i="1"/>
  <c r="CZ5" i="1"/>
  <c r="D10" i="2" l="1"/>
  <c r="M9" i="2" l="1"/>
  <c r="M25" i="2"/>
  <c r="M23" i="2"/>
  <c r="M21" i="2"/>
  <c r="M18" i="2"/>
  <c r="M15" i="2"/>
  <c r="M12" i="2"/>
  <c r="L25" i="2"/>
  <c r="L23" i="2"/>
  <c r="L21" i="2"/>
  <c r="L18" i="2"/>
  <c r="L15" i="2"/>
  <c r="L12" i="2"/>
  <c r="K25" i="2"/>
  <c r="K23" i="2"/>
  <c r="K21" i="2"/>
  <c r="K18" i="2"/>
  <c r="K15" i="2"/>
  <c r="K12" i="2"/>
  <c r="J25" i="2"/>
  <c r="J23" i="2"/>
  <c r="J21" i="2"/>
  <c r="J18" i="2"/>
  <c r="J15" i="2"/>
  <c r="J12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L8" i="2" l="1"/>
  <c r="K8" i="2"/>
  <c r="M8" i="2"/>
  <c r="J8" i="2"/>
  <c r="J9" i="2"/>
  <c r="K9" i="2"/>
  <c r="L9" i="2"/>
  <c r="F8" i="2"/>
  <c r="G8" i="2"/>
  <c r="F27" i="2"/>
  <c r="F26" i="2"/>
  <c r="F25" i="2"/>
  <c r="H25" i="2" s="1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E27" i="2"/>
  <c r="E26" i="2"/>
  <c r="E25" i="2"/>
  <c r="E24" i="2"/>
  <c r="E23" i="2"/>
  <c r="E22" i="2"/>
  <c r="E21" i="2"/>
  <c r="E20" i="2"/>
  <c r="E19" i="2" l="1"/>
  <c r="E18" i="2"/>
  <c r="E17" i="2"/>
  <c r="E16" i="2"/>
  <c r="E15" i="2"/>
  <c r="E14" i="2"/>
  <c r="E13" i="2"/>
  <c r="E12" i="2"/>
  <c r="E11" i="2"/>
  <c r="E10" i="2"/>
  <c r="E9" i="2"/>
  <c r="E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9" i="2"/>
  <c r="D8" i="2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G5" i="1"/>
  <c r="DF5" i="1"/>
  <c r="DE5" i="1"/>
  <c r="DD5" i="1"/>
  <c r="DC5" i="1"/>
  <c r="DB5" i="1"/>
  <c r="CY5" i="1" l="1"/>
  <c r="CX5" i="1"/>
  <c r="CW5" i="1"/>
  <c r="CV5" i="1"/>
  <c r="CU5" i="1"/>
  <c r="EU5" i="1"/>
  <c r="EY5" i="1" l="1"/>
  <c r="FE5" i="1"/>
  <c r="FC5" i="1"/>
  <c r="ED5" i="1"/>
  <c r="EC5" i="1"/>
  <c r="ES5" i="1" l="1"/>
  <c r="H20" i="2"/>
  <c r="FG5" i="1" l="1"/>
  <c r="I20" i="2"/>
  <c r="H13" i="2" l="1"/>
  <c r="H27" i="2"/>
  <c r="H23" i="2"/>
  <c r="H24" i="2"/>
  <c r="H26" i="2"/>
  <c r="H22" i="2"/>
  <c r="H19" i="2"/>
  <c r="H16" i="2"/>
  <c r="H14" i="2"/>
  <c r="H10" i="2"/>
  <c r="H11" i="2"/>
  <c r="I11" i="2"/>
  <c r="I13" i="2" l="1"/>
  <c r="I26" i="2"/>
  <c r="I27" i="2"/>
  <c r="I14" i="2"/>
  <c r="I19" i="2"/>
  <c r="I23" i="2"/>
  <c r="I22" i="2"/>
  <c r="I24" i="2"/>
  <c r="I10" i="2"/>
  <c r="I25" i="2"/>
  <c r="H18" i="2"/>
  <c r="I16" i="2"/>
  <c r="H12" i="2"/>
  <c r="H9" i="2"/>
  <c r="H17" i="2" l="1"/>
  <c r="I9" i="2"/>
  <c r="I12" i="2"/>
  <c r="I21" i="2"/>
  <c r="H21" i="2"/>
  <c r="I18" i="2"/>
  <c r="I17" i="2" l="1"/>
  <c r="H15" i="2"/>
  <c r="I15" i="2" l="1"/>
  <c r="H8" i="2"/>
  <c r="I8" i="2" l="1"/>
</calcChain>
</file>

<file path=xl/sharedStrings.xml><?xml version="1.0" encoding="utf-8"?>
<sst xmlns="http://schemas.openxmlformats.org/spreadsheetml/2006/main" count="81" uniqueCount="74">
  <si>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</si>
  <si>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</si>
  <si>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</si>
  <si>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</si>
  <si>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</si>
  <si>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</si>
  <si>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</si>
  <si>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</si>
  <si>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</si>
  <si>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</si>
  <si>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</si>
  <si>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ตรวจคะแนนข้อที่</t>
  </si>
  <si>
    <t>ชื่อ - สกุล</t>
  </si>
  <si>
    <t>สาระ 1</t>
  </si>
  <si>
    <t>แปลผล</t>
  </si>
  <si>
    <t>สาระ4</t>
  </si>
  <si>
    <t>สาระ5</t>
  </si>
  <si>
    <t>รวมคะแนนและแปลผล</t>
  </si>
  <si>
    <t>ประเภทนักเรียน เด็กปกติ</t>
  </si>
  <si>
    <t>โรงเรียน.........................................................................</t>
  </si>
  <si>
    <t>เพศ ทุกเพศ</t>
  </si>
  <si>
    <t>สำนักงานเขตพื้นที่การศึกษา.....................................................................</t>
  </si>
  <si>
    <t>ความสามารถ</t>
  </si>
  <si>
    <t>ส่วนเบี่ยงเบน
มาตรฐาน</t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</si>
  <si>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</si>
  <si>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</si>
  <si>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</si>
  <si>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</si>
  <si>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</si>
  <si>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วิทยาศาสตร์</t>
  </si>
  <si>
    <t>สาระที่ 1 สิ่งมีชีวิตกับกระบวนการดำรงชีวิต</t>
  </si>
  <si>
    <t>มฐ ว 1.1</t>
  </si>
  <si>
    <t>สาระที่ 3 สารและสมบัติของสาร</t>
  </si>
  <si>
    <t>มฐ ว 3.1</t>
  </si>
  <si>
    <t>มฐ ว 3.2</t>
  </si>
  <si>
    <t>สาระที่ 4 แรงและการเคลื่อนที่</t>
  </si>
  <si>
    <t>มฐ ว 4.1</t>
  </si>
  <si>
    <t>สาระที่ 5 พลังงาน</t>
  </si>
  <si>
    <t>มฐ ว 5.1</t>
  </si>
  <si>
    <t>มฐ ว 6.1</t>
  </si>
  <si>
    <t>(ไม่ต้องใส่คำนำหน้าชื่อ)</t>
  </si>
  <si>
    <t>ว 7.1</t>
  </si>
  <si>
    <t>ว 7.2</t>
  </si>
  <si>
    <t>สาระ2</t>
  </si>
  <si>
    <t>ว 2.1</t>
  </si>
  <si>
    <t>ว 1.2</t>
  </si>
  <si>
    <t>ว 2.2</t>
  </si>
  <si>
    <t>ว 4.1</t>
  </si>
  <si>
    <t>ว 5.1</t>
  </si>
  <si>
    <t>ว 1.1</t>
  </si>
  <si>
    <t>ว 3.1</t>
  </si>
  <si>
    <t>ว 3.2</t>
  </si>
  <si>
    <t>ว 6.1</t>
  </si>
  <si>
    <t>สาระ3</t>
  </si>
  <si>
    <t xml:space="preserve">สาระที่ 6 </t>
  </si>
  <si>
    <t>สาระที่ 7</t>
  </si>
  <si>
    <t>มฐ ว 1.2</t>
  </si>
  <si>
    <t xml:space="preserve">สาระที่ 2 ชีวิตกับสิ่งแวดล้อม </t>
  </si>
  <si>
    <t>มฐ ว 2.1</t>
  </si>
  <si>
    <t>มฐ ว 2.2</t>
  </si>
  <si>
    <t>สาระที่ 7 ดาราศาสตร์และอวกาศ</t>
  </si>
  <si>
    <t>มฐ ว 7.1</t>
  </si>
  <si>
    <t>มฐ ว 7.2</t>
  </si>
  <si>
    <t>ว 4.2</t>
  </si>
  <si>
    <t>มฐ ว 4.2</t>
  </si>
  <si>
    <t>สาระที่ 6 กระบวนการเปลี่ยนแปลงของโลก</t>
  </si>
  <si>
    <t>จำนวน
นักเรียน</t>
  </si>
  <si>
    <t>คะแนน
เต็ม</t>
  </si>
  <si>
    <t>คะแนน
ต่ำสุด</t>
  </si>
  <si>
    <t>คะแนน
สูงสุด</t>
  </si>
  <si>
    <t>คะแนน
เฉลี่ย</t>
  </si>
  <si>
    <t>คะแนนเฉลี่ย
ร้อยละ</t>
  </si>
  <si>
    <t>สัมประสิทธิ์
การกระจาย
(C.V.)</t>
  </si>
  <si>
    <t>รายงานผลการประเมินด้วยข้อสอบกลุ่มสาระการเรียนรู้วิทยาศาสตร์ 
 ชั้นมัธยมศึกษาปีที่ 3  ปีการศึกษา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</si>
</sst>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#,##0.00;\-#,##0.00"/>
    <numFmt numFmtId="165" formatCode="0.0"/>
    <numFmt numFmtId="166" formatCode="#,##0.0"/>
  </numFmts>
  <fonts count="23" x14ac:knownFonts="1">
    <font>
      <sz val="11"/>
      <color theme="1"/>
      <name val="Calibri"/>
      <family val="2"/>
      <scheme val="minor"/>
    </font>
    <font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indexed="8"/>
      <name val="BrowalliaUPC"/>
      <family val="2"/>
    </font>
    <font>
      <b/>
      <sz val="19"/>
      <color indexed="8"/>
      <name val="TH SarabunPSK"/>
      <family val="2"/>
    </font>
    <font>
      <sz val="11"/>
      <color theme="1"/>
      <name val="TH SarabunPSK"/>
      <family val="2"/>
    </font>
    <font>
      <sz val="14"/>
      <color indexed="8"/>
      <name val="TH SarabunPSK"/>
      <family val="2"/>
    </font>
    <font>
      <sz val="12.95"/>
      <color indexed="8"/>
      <name val="TH SarabunPSK"/>
      <family val="2"/>
    </font>
    <font>
      <sz val="11.95"/>
      <color indexed="8"/>
      <name val="TH SarabunPSK"/>
      <family val="2"/>
    </font>
    <font>
      <b/>
      <sz val="14"/>
      <color indexed="8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name val="Angsana New"/>
      <family val="1"/>
    </font>
    <font>
      <sz val="11"/>
      <name val="TH SarabunPSK"/>
      <family val="2"/>
    </font>
    <font>
      <sz val="14"/>
      <name val="TH SarabunPSK"/>
      <family val="2"/>
    </font>
    <font>
      <sz val="14"/>
      <name val="Angsana New"/>
      <family val="1"/>
    </font>
    <font>
      <b/>
      <sz val="14"/>
      <name val="Angsana New"/>
      <family val="1"/>
    </font>
    <font>
      <b/>
      <sz val="14"/>
      <name val="TH SarabunPSK"/>
      <family val="2"/>
    </font>
    <font>
      <sz val="16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Border="1" applyProtection="1">
      <protection locked="0"/>
    </xf>
    <xf numFmtId="1" fontId="3" fillId="0" borderId="0" xfId="0" applyNumberFormat="1" applyFont="1" applyFill="1" applyBorder="1" applyProtection="1"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6" fillId="0" borderId="0" xfId="0" applyFont="1"/>
    <xf numFmtId="0" fontId="8" fillId="0" borderId="2" xfId="0" applyFont="1" applyBorder="1" applyAlignment="1" applyProtection="1">
      <alignment horizontal="center" vertical="center" wrapText="1" readingOrder="1"/>
      <protection locked="0"/>
    </xf>
    <xf numFmtId="0" fontId="7" fillId="0" borderId="2" xfId="0" applyFont="1" applyBorder="1" applyAlignment="1" applyProtection="1">
      <alignment horizontal="center" vertical="center" wrapText="1" readingOrder="1"/>
      <protection locked="0"/>
    </xf>
    <xf numFmtId="0" fontId="10" fillId="0" borderId="3" xfId="0" applyFont="1" applyBorder="1" applyAlignment="1" applyProtection="1">
      <alignment horizontal="left" vertical="top" wrapText="1" readingOrder="1"/>
      <protection locked="0"/>
    </xf>
    <xf numFmtId="0" fontId="10" fillId="0" borderId="3" xfId="0" applyFont="1" applyBorder="1" applyAlignment="1" applyProtection="1">
      <alignment horizontal="center" vertical="center" wrapText="1" readingOrder="1"/>
      <protection locked="0"/>
    </xf>
    <xf numFmtId="166" fontId="10" fillId="0" borderId="3" xfId="0" applyNumberFormat="1" applyFont="1" applyBorder="1" applyAlignment="1" applyProtection="1">
      <alignment horizontal="center" vertical="center" wrapText="1" readingOrder="1"/>
      <protection locked="0"/>
    </xf>
    <xf numFmtId="164" fontId="10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10" fillId="0" borderId="7" xfId="0" applyFont="1" applyBorder="1" applyAlignment="1" applyProtection="1">
      <alignment horizontal="left" vertical="top" wrapText="1" readingOrder="1"/>
      <protection locked="0"/>
    </xf>
    <xf numFmtId="0" fontId="10" fillId="0" borderId="7" xfId="0" applyFont="1" applyBorder="1" applyAlignment="1" applyProtection="1">
      <alignment horizontal="center" vertical="center" wrapText="1" readingOrder="1"/>
      <protection locked="0"/>
    </xf>
    <xf numFmtId="166" fontId="10" fillId="0" borderId="7" xfId="0" applyNumberFormat="1" applyFont="1" applyBorder="1" applyAlignment="1" applyProtection="1">
      <alignment horizontal="center" vertical="center" wrapText="1" readingOrder="1"/>
      <protection locked="0"/>
    </xf>
    <xf numFmtId="164" fontId="10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1" fillId="0" borderId="0" xfId="0" applyFont="1"/>
    <xf numFmtId="0" fontId="7" fillId="0" borderId="8" xfId="0" applyFont="1" applyBorder="1" applyAlignment="1" applyProtection="1">
      <alignment horizontal="left" vertical="top" wrapText="1" readingOrder="1"/>
      <protection locked="0"/>
    </xf>
    <xf numFmtId="0" fontId="7" fillId="0" borderId="8" xfId="0" applyFont="1" applyBorder="1" applyAlignment="1" applyProtection="1">
      <alignment horizontal="center" vertical="center" wrapText="1" readingOrder="1"/>
      <protection locked="0"/>
    </xf>
    <xf numFmtId="166" fontId="7" fillId="0" borderId="8" xfId="0" applyNumberFormat="1" applyFont="1" applyBorder="1" applyAlignment="1" applyProtection="1">
      <alignment horizontal="center" vertical="center" wrapText="1" readingOrder="1"/>
      <protection locked="0"/>
    </xf>
    <xf numFmtId="164" fontId="7" fillId="0" borderId="8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9" xfId="0" applyFont="1" applyBorder="1" applyAlignment="1" applyProtection="1">
      <alignment horizontal="left" vertical="top" wrapText="1" readingOrder="1"/>
      <protection locked="0"/>
    </xf>
    <xf numFmtId="0" fontId="7" fillId="0" borderId="9" xfId="0" applyFont="1" applyBorder="1" applyAlignment="1" applyProtection="1">
      <alignment horizontal="center" vertical="center" wrapText="1" readingOrder="1"/>
      <protection locked="0"/>
    </xf>
    <xf numFmtId="166" fontId="7" fillId="0" borderId="9" xfId="0" applyNumberFormat="1" applyFont="1" applyBorder="1" applyAlignment="1" applyProtection="1">
      <alignment horizontal="center" vertical="center" wrapText="1" readingOrder="1"/>
      <protection locked="0"/>
    </xf>
    <xf numFmtId="164" fontId="7" fillId="0" borderId="9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left"/>
    </xf>
    <xf numFmtId="0" fontId="15" fillId="2" borderId="0" xfId="0" applyFont="1" applyFill="1" applyAlignment="1" applyProtection="1">
      <alignment horizontal="center"/>
    </xf>
    <xf numFmtId="0" fontId="11" fillId="2" borderId="0" xfId="0" applyFont="1" applyFill="1" applyBorder="1" applyAlignment="1">
      <alignment horizontal="center"/>
    </xf>
    <xf numFmtId="0" fontId="6" fillId="0" borderId="0" xfId="0" applyFont="1" applyBorder="1"/>
    <xf numFmtId="0" fontId="16" fillId="0" borderId="0" xfId="0" applyFont="1"/>
    <xf numFmtId="0" fontId="17" fillId="2" borderId="0" xfId="0" applyFont="1" applyFill="1"/>
    <xf numFmtId="0" fontId="19" fillId="0" borderId="0" xfId="0" applyFont="1" applyFill="1" applyBorder="1" applyAlignment="1" applyProtection="1">
      <alignment horizontal="center"/>
      <protection locked="0"/>
    </xf>
    <xf numFmtId="165" fontId="20" fillId="0" borderId="0" xfId="0" applyNumberFormat="1" applyFont="1" applyFill="1" applyProtection="1"/>
    <xf numFmtId="165" fontId="16" fillId="0" borderId="0" xfId="0" applyNumberFormat="1" applyFont="1"/>
    <xf numFmtId="165" fontId="21" fillId="2" borderId="0" xfId="0" applyNumberFormat="1" applyFont="1" applyFill="1" applyProtection="1"/>
    <xf numFmtId="165" fontId="17" fillId="2" borderId="0" xfId="0" applyNumberFormat="1" applyFont="1" applyFill="1"/>
    <xf numFmtId="0" fontId="13" fillId="0" borderId="0" xfId="0" applyFont="1" applyFill="1" applyBorder="1" applyAlignment="1">
      <alignment horizontal="center" vertical="center"/>
    </xf>
    <xf numFmtId="165" fontId="22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0" borderId="0" xfId="0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5" fontId="16" fillId="0" borderId="0" xfId="0" applyNumberFormat="1" applyFont="1" applyFill="1"/>
    <xf numFmtId="0" fontId="16" fillId="0" borderId="0" xfId="0" applyFont="1" applyFill="1"/>
    <xf numFmtId="0" fontId="2" fillId="0" borderId="0" xfId="0" applyFont="1" applyFill="1"/>
    <xf numFmtId="0" fontId="13" fillId="10" borderId="10" xfId="0" applyFont="1" applyFill="1" applyBorder="1" applyAlignment="1">
      <alignment horizontal="center" vertical="center"/>
    </xf>
    <xf numFmtId="165" fontId="22" fillId="10" borderId="10" xfId="0" applyNumberFormat="1" applyFont="1" applyFill="1" applyBorder="1" applyAlignment="1">
      <alignment horizontal="center"/>
    </xf>
    <xf numFmtId="0" fontId="18" fillId="10" borderId="10" xfId="0" applyFont="1" applyFill="1" applyBorder="1" applyAlignment="1">
      <alignment horizontal="center"/>
    </xf>
    <xf numFmtId="165" fontId="18" fillId="10" borderId="10" xfId="0" applyNumberFormat="1" applyFont="1" applyFill="1" applyBorder="1" applyAlignment="1">
      <alignment horizontal="center"/>
    </xf>
    <xf numFmtId="2" fontId="18" fillId="10" borderId="10" xfId="0" applyNumberFormat="1" applyFont="1" applyFill="1" applyBorder="1" applyAlignment="1">
      <alignment horizontal="center"/>
    </xf>
    <xf numFmtId="0" fontId="18" fillId="10" borderId="10" xfId="0" applyFont="1" applyFill="1" applyBorder="1" applyAlignment="1">
      <alignment horizontal="center" vertical="center"/>
    </xf>
    <xf numFmtId="0" fontId="15" fillId="5" borderId="10" xfId="0" applyFont="1" applyFill="1" applyBorder="1" applyAlignment="1" applyProtection="1">
      <alignment horizontal="center"/>
      <protection locked="0"/>
    </xf>
    <xf numFmtId="0" fontId="15" fillId="6" borderId="10" xfId="0" applyFont="1" applyFill="1" applyBorder="1" applyAlignment="1" applyProtection="1">
      <alignment horizontal="center"/>
      <protection locked="0"/>
    </xf>
    <xf numFmtId="0" fontId="15" fillId="7" borderId="10" xfId="0" applyFont="1" applyFill="1" applyBorder="1" applyAlignment="1" applyProtection="1">
      <alignment horizontal="center"/>
      <protection locked="0"/>
    </xf>
    <xf numFmtId="0" fontId="15" fillId="9" borderId="10" xfId="0" applyFont="1" applyFill="1" applyBorder="1" applyAlignment="1" applyProtection="1">
      <alignment horizontal="center"/>
      <protection locked="0"/>
    </xf>
    <xf numFmtId="0" fontId="15" fillId="8" borderId="10" xfId="0" applyFont="1" applyFill="1" applyBorder="1" applyAlignment="1" applyProtection="1">
      <alignment horizontal="center"/>
      <protection locked="0"/>
    </xf>
    <xf numFmtId="0" fontId="15" fillId="3" borderId="10" xfId="0" applyFont="1" applyFill="1" applyBorder="1" applyAlignment="1" applyProtection="1">
      <alignment horizontal="center" vertical="center"/>
      <protection locked="0"/>
    </xf>
    <xf numFmtId="0" fontId="15" fillId="4" borderId="10" xfId="0" applyFont="1" applyFill="1" applyBorder="1" applyAlignment="1" applyProtection="1">
      <alignment horizontal="center"/>
      <protection locked="0"/>
    </xf>
    <xf numFmtId="0" fontId="15" fillId="2" borderId="10" xfId="0" applyFont="1" applyFill="1" applyBorder="1" applyAlignment="1" applyProtection="1">
      <alignment horizontal="center"/>
      <protection locked="0"/>
    </xf>
    <xf numFmtId="165" fontId="18" fillId="2" borderId="10" xfId="0" applyNumberFormat="1" applyFont="1" applyFill="1" applyBorder="1" applyAlignment="1" applyProtection="1">
      <alignment horizontal="center"/>
    </xf>
    <xf numFmtId="165" fontId="18" fillId="2" borderId="10" xfId="0" applyNumberFormat="1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4" fillId="2" borderId="10" xfId="0" applyFont="1" applyFill="1" applyBorder="1" applyAlignment="1" applyProtection="1">
      <alignment horizontal="center"/>
    </xf>
    <xf numFmtId="1" fontId="18" fillId="2" borderId="10" xfId="0" applyNumberFormat="1" applyFont="1" applyFill="1" applyBorder="1" applyAlignment="1" applyProtection="1">
      <alignment horizontal="left"/>
    </xf>
    <xf numFmtId="1" fontId="15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5" fillId="4" borderId="10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horizontal="left"/>
      <protection locked="0"/>
    </xf>
    <xf numFmtId="0" fontId="14" fillId="3" borderId="0" xfId="0" applyFont="1" applyFill="1" applyBorder="1" applyAlignment="1" applyProtection="1">
      <alignment horizontal="left"/>
      <protection locked="0"/>
    </xf>
    <xf numFmtId="0" fontId="15" fillId="3" borderId="10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 readingOrder="1"/>
      <protection locked="0"/>
    </xf>
    <xf numFmtId="0" fontId="6" fillId="0" borderId="6" xfId="0" applyFont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 applyProtection="1">
      <alignment horizontal="center" vertical="center" wrapText="1" readingOrder="1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0" fontId="9" fillId="0" borderId="2" xfId="0" applyFont="1" applyBorder="1" applyAlignment="1" applyProtection="1">
      <alignment horizontal="center" vertical="center" wrapText="1" readingOrder="1"/>
      <protection locked="0"/>
    </xf>
    <xf numFmtId="0" fontId="7" fillId="0" borderId="2" xfId="0" applyFont="1" applyBorder="1" applyAlignment="1" applyProtection="1">
      <alignment horizontal="center" vertical="top" wrapText="1" readingOrder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6" fillId="0" borderId="5" xfId="0" applyFont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horizontal="left" vertical="top" wrapText="1" readingOrder="1"/>
      <protection locked="0"/>
    </xf>
    <xf numFmtId="0" fontId="6" fillId="0" borderId="0" xfId="0" applyFont="1"/>
    <xf numFmtId="0" fontId="7" fillId="0" borderId="0" xfId="0" applyFont="1" applyAlignment="1" applyProtection="1">
      <alignment horizontal="right" vertical="top" wrapText="1" readingOrder="1"/>
      <protection locked="0"/>
    </xf>
    <xf numFmtId="0" fontId="5" fillId="0" borderId="0" xfId="0" applyFont="1" applyAlignment="1" applyProtection="1">
      <alignment horizontal="center" wrapText="1" readingOrder="1"/>
      <protection locked="0"/>
    </xf>
    <xf numFmtId="0" fontId="0" fillId="0" borderId="0" xfId="0"/>
    <xf numFmtId="0" fontId="4" fillId="0" borderId="0" xfId="0" applyFont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371475</xdr:colOff>
      <xdr:row>0</xdr:row>
      <xdr:rowOff>82831</xdr:rowOff>
    </xdr:from>
    <xdr:to>
      <xdr:col>12</xdr:col>
      <xdr:colOff>431109</xdr:colOff>
      <xdr:row>1</xdr:row>
      <xdr:rowOff>157374</xdr:rowOff>
    </xdr:to>
    <xdr:pic>
      <xdr:nvPicPr>
        <xdr:cNvPr id="2" name="รูปภาพ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82831"/>
          <a:ext cx="745434" cy="7984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39"/>
  <sheetViews>
    <sheetView topLeftCell="DH1" zoomScale="90" zoomScaleNormal="90" workbookViewId="0">
      <selection activeCell="FE11" sqref="FE11"/>
    </sheetView>
  </sheetViews>
  <sheetFormatPr defaultColWidth="9.140625" defaultRowHeight="16.5" x14ac:dyDescent="0.35"/>
  <cols>
    <col min="1" max="1" width="23.28515625" style="1" customWidth="1"/>
    <col min="2" max="2" width="12.42578125" style="1" customWidth="1"/>
    <col min="3" max="3" width="12.5703125" style="1" customWidth="1"/>
    <col min="4" max="4" width="21.5703125" style="1" customWidth="1"/>
    <col min="5" max="5" width="23.28515625" style="8" customWidth="1"/>
    <col min="6" max="6" width="18.7109375" style="1" customWidth="1"/>
    <col min="7" max="7" width="7.28515625" style="1" customWidth="1"/>
    <col min="8" max="135" width="4.85546875" style="2" customWidth="1"/>
    <col min="136" max="147" width="5.85546875" style="52" customWidth="1"/>
    <col min="148" max="161" width="5.85546875" style="48" customWidth="1"/>
    <col min="162" max="162" width="6.42578125" style="48" customWidth="1"/>
    <col min="163" max="163" width="5.85546875" style="48" customWidth="1"/>
    <col min="164" max="16384" width="9.140625" style="1"/>
  </cols>
  <sheetData>
    <row r="1" spans="1:164" ht="21" x14ac:dyDescent="0.4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12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51"/>
      <c r="EG1" s="51"/>
    </row>
    <row r="2" spans="1:164" s="18" customFormat="1" ht="21.75" x14ac:dyDescent="0.5">
      <c r="A2" s="90" t="s">
        <v>7</v>
      </c>
      <c r="B2" s="90"/>
      <c r="C2" s="90"/>
      <c r="D2" s="90"/>
      <c r="E2" s="91"/>
      <c r="F2" s="90"/>
      <c r="G2" s="90"/>
      <c r="H2" s="41" t="s">
        <v>8</v>
      </c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3"/>
      <c r="BT2" s="44" t="s">
        <v>9</v>
      </c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53"/>
      <c r="EG2" s="53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</row>
    <row r="3" spans="1:164" s="18" customFormat="1" ht="21.75" x14ac:dyDescent="0.5">
      <c r="A3" s="92" t="s">
        <v>0</v>
      </c>
      <c r="B3" s="87" t="s">
        <v>1</v>
      </c>
      <c r="C3" s="87" t="s">
        <v>2</v>
      </c>
      <c r="D3" s="92" t="s">
        <v>3</v>
      </c>
      <c r="E3" s="79"/>
      <c r="F3" s="87" t="s">
        <v>4</v>
      </c>
      <c r="G3" s="87" t="s">
        <v>5</v>
      </c>
      <c r="H3" s="89" t="s">
        <v>6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0"/>
      <c r="BT3" s="85" t="s">
        <v>11</v>
      </c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6" t="s">
        <v>17</v>
      </c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</row>
    <row r="4" spans="1:164" s="18" customFormat="1" ht="21.75" x14ac:dyDescent="0.5">
      <c r="A4" s="92"/>
      <c r="B4" s="87"/>
      <c r="C4" s="87"/>
      <c r="D4" s="92"/>
      <c r="E4" s="79" t="s">
        <v>12</v>
      </c>
      <c r="F4" s="87"/>
      <c r="G4" s="87"/>
      <c r="H4" s="80">
        <v>1</v>
      </c>
      <c r="I4" s="80">
        <v>2</v>
      </c>
      <c r="J4" s="80">
        <v>3</v>
      </c>
      <c r="K4" s="80">
        <v>4</v>
      </c>
      <c r="L4" s="80">
        <v>5</v>
      </c>
      <c r="M4" s="80">
        <v>6</v>
      </c>
      <c r="N4" s="80">
        <v>8</v>
      </c>
      <c r="O4" s="80">
        <v>9</v>
      </c>
      <c r="P4" s="80">
        <v>11</v>
      </c>
      <c r="Q4" s="80">
        <v>13</v>
      </c>
      <c r="R4" s="80">
        <v>15</v>
      </c>
      <c r="S4" s="80">
        <v>16</v>
      </c>
      <c r="T4" s="80">
        <v>17</v>
      </c>
      <c r="U4" s="80">
        <v>18</v>
      </c>
      <c r="V4" s="80">
        <v>19</v>
      </c>
      <c r="W4" s="80">
        <v>20</v>
      </c>
      <c r="X4" s="80">
        <v>21</v>
      </c>
      <c r="Y4" s="80">
        <v>22</v>
      </c>
      <c r="Z4" s="80">
        <v>23</v>
      </c>
      <c r="AA4" s="80">
        <v>25</v>
      </c>
      <c r="AB4" s="80">
        <v>27</v>
      </c>
      <c r="AC4" s="80">
        <v>29</v>
      </c>
      <c r="AD4" s="80">
        <v>32</v>
      </c>
      <c r="AE4" s="80">
        <v>33</v>
      </c>
      <c r="AF4" s="80">
        <v>35</v>
      </c>
      <c r="AG4" s="80">
        <v>36</v>
      </c>
      <c r="AH4" s="80">
        <v>38</v>
      </c>
      <c r="AI4" s="80">
        <v>39</v>
      </c>
      <c r="AJ4" s="80">
        <v>40</v>
      </c>
      <c r="AK4" s="80">
        <v>42</v>
      </c>
      <c r="AL4" s="80">
        <v>43</v>
      </c>
      <c r="AM4" s="80">
        <v>44</v>
      </c>
      <c r="AN4" s="80">
        <v>7.1</v>
      </c>
      <c r="AO4" s="80">
        <v>7.2</v>
      </c>
      <c r="AP4" s="80">
        <v>14.1</v>
      </c>
      <c r="AQ4" s="80">
        <v>14.2</v>
      </c>
      <c r="AR4" s="80">
        <v>34.1</v>
      </c>
      <c r="AS4" s="80">
        <v>34.200000000000003</v>
      </c>
      <c r="AT4" s="80">
        <v>45.1</v>
      </c>
      <c r="AU4" s="80">
        <v>45.2</v>
      </c>
      <c r="AV4" s="80">
        <v>12.1</v>
      </c>
      <c r="AW4" s="80">
        <v>12.2</v>
      </c>
      <c r="AX4" s="80">
        <v>12.3</v>
      </c>
      <c r="AY4" s="80">
        <v>12.4</v>
      </c>
      <c r="AZ4" s="80">
        <v>24.1</v>
      </c>
      <c r="BA4" s="80">
        <v>24.2</v>
      </c>
      <c r="BB4" s="80">
        <v>24.3</v>
      </c>
      <c r="BC4" s="80">
        <v>24.4</v>
      </c>
      <c r="BD4" s="80">
        <v>26.1</v>
      </c>
      <c r="BE4" s="80">
        <v>26.2</v>
      </c>
      <c r="BF4" s="80">
        <v>26.3</v>
      </c>
      <c r="BG4" s="80">
        <v>26.4</v>
      </c>
      <c r="BH4" s="80">
        <v>28.1</v>
      </c>
      <c r="BI4" s="80">
        <v>28.2</v>
      </c>
      <c r="BJ4" s="80">
        <v>28.3</v>
      </c>
      <c r="BK4" s="80">
        <v>28.4</v>
      </c>
      <c r="BL4" s="80">
        <v>41.1</v>
      </c>
      <c r="BM4" s="80">
        <v>41.2</v>
      </c>
      <c r="BN4" s="80">
        <v>41.3</v>
      </c>
      <c r="BO4" s="80">
        <v>41.4</v>
      </c>
      <c r="BP4" s="80">
        <v>10</v>
      </c>
      <c r="BQ4" s="80">
        <v>30</v>
      </c>
      <c r="BR4" s="80">
        <v>31</v>
      </c>
      <c r="BS4" s="80">
        <v>37</v>
      </c>
      <c r="BT4" s="81">
        <v>1</v>
      </c>
      <c r="BU4" s="81">
        <v>2</v>
      </c>
      <c r="BV4" s="81">
        <v>3</v>
      </c>
      <c r="BW4" s="81">
        <v>4</v>
      </c>
      <c r="BX4" s="81">
        <v>5</v>
      </c>
      <c r="BY4" s="81">
        <v>6</v>
      </c>
      <c r="BZ4" s="81">
        <v>8</v>
      </c>
      <c r="CA4" s="81">
        <v>9</v>
      </c>
      <c r="CB4" s="81">
        <v>11</v>
      </c>
      <c r="CC4" s="81">
        <v>13</v>
      </c>
      <c r="CD4" s="81">
        <v>15</v>
      </c>
      <c r="CE4" s="81">
        <v>16</v>
      </c>
      <c r="CF4" s="81">
        <v>17</v>
      </c>
      <c r="CG4" s="81">
        <v>18</v>
      </c>
      <c r="CH4" s="81">
        <v>19</v>
      </c>
      <c r="CI4" s="81">
        <v>20</v>
      </c>
      <c r="CJ4" s="81">
        <v>21</v>
      </c>
      <c r="CK4" s="81">
        <v>22</v>
      </c>
      <c r="CL4" s="81">
        <v>23</v>
      </c>
      <c r="CM4" s="81">
        <v>25</v>
      </c>
      <c r="CN4" s="81">
        <v>27</v>
      </c>
      <c r="CO4" s="81">
        <v>29</v>
      </c>
      <c r="CP4" s="81">
        <v>32</v>
      </c>
      <c r="CQ4" s="81">
        <v>33</v>
      </c>
      <c r="CR4" s="81">
        <v>35</v>
      </c>
      <c r="CS4" s="81">
        <v>36</v>
      </c>
      <c r="CT4" s="81">
        <v>38</v>
      </c>
      <c r="CU4" s="81">
        <v>39</v>
      </c>
      <c r="CV4" s="81">
        <v>40</v>
      </c>
      <c r="CW4" s="81">
        <v>42</v>
      </c>
      <c r="CX4" s="81">
        <v>43</v>
      </c>
      <c r="CY4" s="81">
        <v>44</v>
      </c>
      <c r="CZ4" s="81">
        <v>7.1</v>
      </c>
      <c r="DA4" s="81">
        <v>7.2</v>
      </c>
      <c r="DB4" s="81">
        <v>14.1</v>
      </c>
      <c r="DC4" s="81">
        <v>14.2</v>
      </c>
      <c r="DD4" s="81">
        <v>34.1</v>
      </c>
      <c r="DE4" s="81">
        <v>34.200000000000003</v>
      </c>
      <c r="DF4" s="81">
        <v>45.1</v>
      </c>
      <c r="DG4" s="81">
        <v>45.2</v>
      </c>
      <c r="DH4" s="81">
        <v>12.1</v>
      </c>
      <c r="DI4" s="81">
        <v>12.2</v>
      </c>
      <c r="DJ4" s="81">
        <v>12.3</v>
      </c>
      <c r="DK4" s="81">
        <v>12.4</v>
      </c>
      <c r="DL4" s="81">
        <v>24.1</v>
      </c>
      <c r="DM4" s="81">
        <v>24.2</v>
      </c>
      <c r="DN4" s="81">
        <v>24.3</v>
      </c>
      <c r="DO4" s="81">
        <v>24.4</v>
      </c>
      <c r="DP4" s="81">
        <v>26.1</v>
      </c>
      <c r="DQ4" s="81">
        <v>26.2</v>
      </c>
      <c r="DR4" s="81">
        <v>26.3</v>
      </c>
      <c r="DS4" s="81">
        <v>26.4</v>
      </c>
      <c r="DT4" s="81">
        <v>28.1</v>
      </c>
      <c r="DU4" s="81">
        <v>28.2</v>
      </c>
      <c r="DV4" s="81">
        <v>28.3</v>
      </c>
      <c r="DW4" s="81">
        <v>28.4</v>
      </c>
      <c r="DX4" s="81">
        <v>41.1</v>
      </c>
      <c r="DY4" s="81">
        <v>41.2</v>
      </c>
      <c r="DZ4" s="81">
        <v>41.3</v>
      </c>
      <c r="EA4" s="81">
        <v>41.4</v>
      </c>
      <c r="EB4" s="81">
        <v>10</v>
      </c>
      <c r="EC4" s="81">
        <v>30</v>
      </c>
      <c r="ED4" s="81">
        <v>31</v>
      </c>
      <c r="EE4" s="81">
        <v>37</v>
      </c>
      <c r="EF4" s="82" t="s">
        <v>49</v>
      </c>
      <c r="EG4" s="82" t="s">
        <v>45</v>
      </c>
      <c r="EH4" s="83" t="s">
        <v>44</v>
      </c>
      <c r="EI4" s="83" t="s">
        <v>46</v>
      </c>
      <c r="EJ4" s="83" t="s">
        <v>50</v>
      </c>
      <c r="EK4" s="83" t="s">
        <v>51</v>
      </c>
      <c r="EL4" s="83" t="s">
        <v>47</v>
      </c>
      <c r="EM4" s="83" t="s">
        <v>63</v>
      </c>
      <c r="EN4" s="83" t="s">
        <v>48</v>
      </c>
      <c r="EO4" s="83" t="s">
        <v>52</v>
      </c>
      <c r="EP4" s="83" t="s">
        <v>41</v>
      </c>
      <c r="EQ4" s="83" t="s">
        <v>42</v>
      </c>
      <c r="ER4" s="84" t="s">
        <v>13</v>
      </c>
      <c r="ES4" s="84" t="s">
        <v>14</v>
      </c>
      <c r="ET4" s="84" t="s">
        <v>43</v>
      </c>
      <c r="EU4" s="84" t="s">
        <v>14</v>
      </c>
      <c r="EV4" s="84" t="s">
        <v>53</v>
      </c>
      <c r="EW4" s="84" t="s">
        <v>14</v>
      </c>
      <c r="EX4" s="84" t="s">
        <v>15</v>
      </c>
      <c r="EY4" s="84" t="s">
        <v>14</v>
      </c>
      <c r="EZ4" s="84" t="s">
        <v>16</v>
      </c>
      <c r="FA4" s="84" t="s">
        <v>14</v>
      </c>
      <c r="FB4" s="84" t="s">
        <v>54</v>
      </c>
      <c r="FC4" s="84" t="s">
        <v>14</v>
      </c>
      <c r="FD4" s="84" t="s">
        <v>55</v>
      </c>
      <c r="FE4" s="84" t="s">
        <v>14</v>
      </c>
      <c r="FF4" s="84" t="s">
        <v>10</v>
      </c>
      <c r="FG4" s="84" t="s">
        <v>14</v>
      </c>
    </row>
    <row r="5" spans="1:164" s="18" customFormat="1" ht="24" x14ac:dyDescent="0.55000000000000004">
      <c r="A5" s="92"/>
      <c r="B5" s="87"/>
      <c r="C5" s="87"/>
      <c r="D5" s="92"/>
      <c r="E5" s="79" t="s">
        <v>40</v>
      </c>
      <c r="F5" s="87"/>
      <c r="G5" s="87"/>
      <c r="H5" s="74">
        <v>4</v>
      </c>
      <c r="I5" s="74">
        <v>4</v>
      </c>
      <c r="J5" s="74">
        <v>3</v>
      </c>
      <c r="K5" s="74">
        <v>1</v>
      </c>
      <c r="L5" s="74">
        <v>2</v>
      </c>
      <c r="M5" s="74">
        <v>1</v>
      </c>
      <c r="N5" s="74">
        <v>3</v>
      </c>
      <c r="O5" s="74">
        <v>2</v>
      </c>
      <c r="P5" s="74">
        <v>1</v>
      </c>
      <c r="Q5" s="74">
        <v>3</v>
      </c>
      <c r="R5" s="74">
        <v>4</v>
      </c>
      <c r="S5" s="74">
        <v>3</v>
      </c>
      <c r="T5" s="74">
        <v>3</v>
      </c>
      <c r="U5" s="74">
        <v>4</v>
      </c>
      <c r="V5" s="74">
        <v>1</v>
      </c>
      <c r="W5" s="74">
        <v>4</v>
      </c>
      <c r="X5" s="74">
        <v>3</v>
      </c>
      <c r="Y5" s="74">
        <v>1</v>
      </c>
      <c r="Z5" s="74">
        <v>3</v>
      </c>
      <c r="AA5" s="74">
        <v>4</v>
      </c>
      <c r="AB5" s="74">
        <v>1</v>
      </c>
      <c r="AC5" s="74">
        <v>3</v>
      </c>
      <c r="AD5" s="74">
        <v>2</v>
      </c>
      <c r="AE5" s="74">
        <v>3</v>
      </c>
      <c r="AF5" s="74">
        <v>3</v>
      </c>
      <c r="AG5" s="74">
        <v>1</v>
      </c>
      <c r="AH5" s="74">
        <v>2</v>
      </c>
      <c r="AI5" s="74">
        <v>2</v>
      </c>
      <c r="AJ5" s="74">
        <v>2</v>
      </c>
      <c r="AK5" s="74">
        <v>2</v>
      </c>
      <c r="AL5" s="74">
        <v>4</v>
      </c>
      <c r="AM5" s="74">
        <v>4</v>
      </c>
      <c r="AN5" s="75">
        <v>3</v>
      </c>
      <c r="AO5" s="75">
        <v>5</v>
      </c>
      <c r="AP5" s="75">
        <v>4</v>
      </c>
      <c r="AQ5" s="75">
        <v>5</v>
      </c>
      <c r="AR5" s="75">
        <v>2</v>
      </c>
      <c r="AS5" s="75">
        <v>4</v>
      </c>
      <c r="AT5" s="75">
        <v>2</v>
      </c>
      <c r="AU5" s="75">
        <v>6</v>
      </c>
      <c r="AV5" s="76">
        <v>1</v>
      </c>
      <c r="AW5" s="76">
        <v>2</v>
      </c>
      <c r="AX5" s="76">
        <v>2</v>
      </c>
      <c r="AY5" s="76">
        <v>2</v>
      </c>
      <c r="AZ5" s="76">
        <v>2</v>
      </c>
      <c r="BA5" s="76">
        <v>2</v>
      </c>
      <c r="BB5" s="76">
        <v>2</v>
      </c>
      <c r="BC5" s="76">
        <v>1</v>
      </c>
      <c r="BD5" s="76">
        <v>2</v>
      </c>
      <c r="BE5" s="76">
        <v>2</v>
      </c>
      <c r="BF5" s="76">
        <v>1</v>
      </c>
      <c r="BG5" s="76">
        <v>1</v>
      </c>
      <c r="BH5" s="76">
        <v>1</v>
      </c>
      <c r="BI5" s="76">
        <v>1</v>
      </c>
      <c r="BJ5" s="76">
        <v>2</v>
      </c>
      <c r="BK5" s="76">
        <v>2</v>
      </c>
      <c r="BL5" s="76">
        <v>1</v>
      </c>
      <c r="BM5" s="76">
        <v>1</v>
      </c>
      <c r="BN5" s="76">
        <v>2</v>
      </c>
      <c r="BO5" s="76">
        <v>2</v>
      </c>
      <c r="BP5" s="77">
        <v>3</v>
      </c>
      <c r="BQ5" s="77">
        <v>3</v>
      </c>
      <c r="BR5" s="77">
        <v>3</v>
      </c>
      <c r="BS5" s="78">
        <v>7</v>
      </c>
      <c r="BT5" s="68">
        <f>IF(H5=4,1.5,0)</f>
        <v>1.5</v>
      </c>
      <c r="BU5" s="68">
        <f>IF(I5=4,1.5,0)</f>
        <v>1.5</v>
      </c>
      <c r="BV5" s="68">
        <f>IF(J5=3,1.5,0)</f>
        <v>1.5</v>
      </c>
      <c r="BW5" s="68">
        <f>IF(K5=1,1.5,0)</f>
        <v>1.5</v>
      </c>
      <c r="BX5" s="68">
        <f>IF(L5=2,1.5,0)</f>
        <v>1.5</v>
      </c>
      <c r="BY5" s="68">
        <f>IF(M5=1,1.5,0)</f>
        <v>1.5</v>
      </c>
      <c r="BZ5" s="68">
        <f>IF(N5=3,1.5,0)</f>
        <v>1.5</v>
      </c>
      <c r="CA5" s="68">
        <f>IF(O5=2,1.5,0)</f>
        <v>1.5</v>
      </c>
      <c r="CB5" s="68">
        <f>IF(P5=1,1.5,0)</f>
        <v>1.5</v>
      </c>
      <c r="CC5" s="68">
        <f>IF(Q5=3,1.5,0)</f>
        <v>1.5</v>
      </c>
      <c r="CD5" s="68">
        <f>IF(R5=4,1.5,0)</f>
        <v>1.5</v>
      </c>
      <c r="CE5" s="68">
        <f>IF(S5=3,1.5,0)</f>
        <v>1.5</v>
      </c>
      <c r="CF5" s="68">
        <f>IF(T5=3,1.5,0)</f>
        <v>1.5</v>
      </c>
      <c r="CG5" s="68">
        <f>IF(U5=4,1.5,0)</f>
        <v>1.5</v>
      </c>
      <c r="CH5" s="68">
        <f>IF(V5=1,1.5,0)</f>
        <v>1.5</v>
      </c>
      <c r="CI5" s="68">
        <f>IF(W5=4,1.5,0)</f>
        <v>1.5</v>
      </c>
      <c r="CJ5" s="68">
        <f>IF(X5=3,1.5,0)</f>
        <v>1.5</v>
      </c>
      <c r="CK5" s="68">
        <f>IF(Y5=1,1.5,0)</f>
        <v>1.5</v>
      </c>
      <c r="CL5" s="68">
        <f>IF(Z5=3,1.5,0)</f>
        <v>1.5</v>
      </c>
      <c r="CM5" s="68">
        <f>IF(AA5=4,1.5,0)</f>
        <v>1.5</v>
      </c>
      <c r="CN5" s="68">
        <f>IF(AB5=1,1.5,0)</f>
        <v>1.5</v>
      </c>
      <c r="CO5" s="68">
        <f>IF(AC5=3,1.5,0)</f>
        <v>1.5</v>
      </c>
      <c r="CP5" s="68">
        <f>IF(AD5=2,1.5,0)</f>
        <v>1.5</v>
      </c>
      <c r="CQ5" s="68">
        <f>IF(AE5=3,1.5,0)</f>
        <v>1.5</v>
      </c>
      <c r="CR5" s="68">
        <f>IF(AF5=3,1.5,0)</f>
        <v>1.5</v>
      </c>
      <c r="CS5" s="68">
        <f>IF(AG5=1,1.5,0)</f>
        <v>1.5</v>
      </c>
      <c r="CT5" s="68">
        <f>IF(AH5=2,1.5,0)</f>
        <v>1.5</v>
      </c>
      <c r="CU5" s="68">
        <f>IF(AI5=2,1.5,0)</f>
        <v>1.5</v>
      </c>
      <c r="CV5" s="68">
        <f>IF(AJ5=2,1.5,0)</f>
        <v>1.5</v>
      </c>
      <c r="CW5" s="68">
        <f>IF(AK5=2,1.5,0)</f>
        <v>1.5</v>
      </c>
      <c r="CX5" s="68">
        <f>IF(AL5=4,1.5,0)</f>
        <v>1.5</v>
      </c>
      <c r="CY5" s="68">
        <f>IF(AM5=4,1.5,0)</f>
        <v>1.5</v>
      </c>
      <c r="CZ5" s="68">
        <f>IF(OR(AN5=3,AN5=5),2,0)</f>
        <v>2</v>
      </c>
      <c r="DA5" s="68">
        <f>IF(OR(AO5=3,AO5=5),2,0)</f>
        <v>2</v>
      </c>
      <c r="DB5" s="68">
        <f>IF(OR(AP5=4,AP5=5),2,0)</f>
        <v>2</v>
      </c>
      <c r="DC5" s="68">
        <f>IF(OR(AQ5=4,AQ5=5),2,0)</f>
        <v>2</v>
      </c>
      <c r="DD5" s="68">
        <f>IF(OR(AR5=2,AR5=4),2,0)</f>
        <v>2</v>
      </c>
      <c r="DE5" s="68">
        <f>IF(OR(AS5=2,AS5=4),2,0)</f>
        <v>2</v>
      </c>
      <c r="DF5" s="68">
        <f>IF(OR(AT5=2,AT5=6),2,0)</f>
        <v>2</v>
      </c>
      <c r="DG5" s="68">
        <f>IF(OR(AU5=2,AU5=6),2,0)</f>
        <v>2</v>
      </c>
      <c r="DH5" s="68">
        <f>IF(AV5=1,1,0)</f>
        <v>1</v>
      </c>
      <c r="DI5" s="68">
        <f t="shared" ref="DI5:DN5" si="0">IF(AW5=2,1,0)</f>
        <v>1</v>
      </c>
      <c r="DJ5" s="68">
        <f t="shared" si="0"/>
        <v>1</v>
      </c>
      <c r="DK5" s="68">
        <f t="shared" si="0"/>
        <v>1</v>
      </c>
      <c r="DL5" s="68">
        <f t="shared" si="0"/>
        <v>1</v>
      </c>
      <c r="DM5" s="68">
        <f t="shared" si="0"/>
        <v>1</v>
      </c>
      <c r="DN5" s="68">
        <f t="shared" si="0"/>
        <v>1</v>
      </c>
      <c r="DO5" s="68">
        <f>IF(BC5=1,1,0)</f>
        <v>1</v>
      </c>
      <c r="DP5" s="68">
        <f>IF(BD5=2,1,0)</f>
        <v>1</v>
      </c>
      <c r="DQ5" s="68">
        <f>IF(BE5=2,1,0)</f>
        <v>1</v>
      </c>
      <c r="DR5" s="68">
        <f>IF(BF5=1,1,0)</f>
        <v>1</v>
      </c>
      <c r="DS5" s="68">
        <f>IF(BG5=1,1,0)</f>
        <v>1</v>
      </c>
      <c r="DT5" s="68">
        <f>IF(BH5=1,1,0)</f>
        <v>1</v>
      </c>
      <c r="DU5" s="68">
        <f>IF(BI5=1,1,0)</f>
        <v>1</v>
      </c>
      <c r="DV5" s="68">
        <f>IF(BJ5=2,1,0)</f>
        <v>1</v>
      </c>
      <c r="DW5" s="68">
        <f>IF(BK5=2,1,0)</f>
        <v>1</v>
      </c>
      <c r="DX5" s="68">
        <f>IF(BL5=1,1,0)</f>
        <v>1</v>
      </c>
      <c r="DY5" s="68">
        <f>IF(BM5=1,1,0)</f>
        <v>1</v>
      </c>
      <c r="DZ5" s="68">
        <f>IF(BN5=2,1,0)</f>
        <v>1</v>
      </c>
      <c r="EA5" s="68">
        <f>IF(BO5=2,1,0)</f>
        <v>1</v>
      </c>
      <c r="EB5" s="68">
        <f>BP5</f>
        <v>3</v>
      </c>
      <c r="EC5" s="68">
        <f>BQ5</f>
        <v>3</v>
      </c>
      <c r="ED5" s="68">
        <f>BR5</f>
        <v>3</v>
      </c>
      <c r="EE5" s="68">
        <f>BS5</f>
        <v>7</v>
      </c>
      <c r="EF5" s="69">
        <f>SUM(BT5+BU5+BV5+BW5+BX5+BY5+CZ5+DA5)</f>
        <v>13</v>
      </c>
      <c r="EG5" s="69">
        <f>SUM(BZ5+CA5+EB5)</f>
        <v>6</v>
      </c>
      <c r="EH5" s="69">
        <f>SUM(CB5+DH5+DI5+DJ5+DK5+CC5)</f>
        <v>7</v>
      </c>
      <c r="EI5" s="69">
        <f>SUM(DB5+DC5)</f>
        <v>4</v>
      </c>
      <c r="EJ5" s="69">
        <f>SUM(CD5+CE5+CF5)</f>
        <v>4.5</v>
      </c>
      <c r="EK5" s="69">
        <f>SUM(CG5+CH5)</f>
        <v>3</v>
      </c>
      <c r="EL5" s="69">
        <f>SUM(CI5+CJ5+CK5+CL5+DL5+DM5+DN5+DO5+CM5)</f>
        <v>11.5</v>
      </c>
      <c r="EM5" s="69">
        <f>SUM(DP5+DQ5+DR5+DS5+CN5)</f>
        <v>5.5</v>
      </c>
      <c r="EN5" s="69">
        <f>SUM(DT5+DU5+DV5+DW5+CO5+EC5+ED5+CP5+CQ5)</f>
        <v>14.5</v>
      </c>
      <c r="EO5" s="69">
        <f>SUM(DD5+DE5+CR5+CS5+EE5+CT5+CU5)</f>
        <v>17</v>
      </c>
      <c r="EP5" s="69">
        <f>SUM(CV5+DX5+DY5+DZ5+EA5+CW5+CX5)</f>
        <v>8.5</v>
      </c>
      <c r="EQ5" s="69">
        <f>SUM(CY5+DF5+DG5)</f>
        <v>5.5</v>
      </c>
      <c r="ER5" s="69">
        <f>SUM(EF5,EG5)</f>
        <v>19</v>
      </c>
      <c r="ES5" s="70" t="str">
        <f>IF(ER5&lt;4.75,"ปรับปรุง",IF(ER5&lt;9.5,"พอใช้",IF(ER5&lt;14.25,"ดี",IF(ER5&gt;=14.25,"ดีมาก"))))</f>
        <v>ดีมาก</v>
      </c>
      <c r="ET5" s="69">
        <f>SUM(EH5,EI5)</f>
        <v>11</v>
      </c>
      <c r="EU5" s="70" t="str">
        <f>IF(ET5&lt;2.75,"ปรับปรุง",IF(ET5&lt;5.5,"พอใช้",IF(ET5&lt;8.25,"ดี",IF(ET5&gt;=8.25,"ดีมาก"))))</f>
        <v>ดีมาก</v>
      </c>
      <c r="EV5" s="69">
        <f>SUM(EJ5,EK5)</f>
        <v>7.5</v>
      </c>
      <c r="EW5" s="70" t="str">
        <f>IF(EV5&lt;1.875,"ปรับปรุง",IF(EV5&lt;3.75,"พอใช้",IF(EV5&lt;5.625,"ดี",IF(EV5&gt;=5.625,"ดีมาก"))))</f>
        <v>ดีมาก</v>
      </c>
      <c r="EX5" s="69">
        <f>SUM(EL5,EM5)</f>
        <v>17</v>
      </c>
      <c r="EY5" s="70" t="str">
        <f>IF(EX5&lt;4.25,"ปรับปรุง",IF(EX5&lt;8.5,"พอใช้",IF(EX5&lt;12.75,"ดี",IF(EX5&gt;=12.75,"ดีมาก"))))</f>
        <v>ดีมาก</v>
      </c>
      <c r="EZ5" s="69">
        <f>SUM(EN5)</f>
        <v>14.5</v>
      </c>
      <c r="FA5" s="70" t="str">
        <f>IF(EZ5&lt;3.625,"ปรับปรุง",IF(EZ5&lt;7.25,"พอใช้",IF(EZ5&lt;10.875,"ดี",IF(EZ5&gt;=10.875,"ดีมาก"))))</f>
        <v>ดีมาก</v>
      </c>
      <c r="FB5" s="71">
        <f>SUM(EO5)</f>
        <v>17</v>
      </c>
      <c r="FC5" s="70" t="str">
        <f>IF(FB5&lt;4.25,"ปรับปรุง",IF(FB5&lt;8.5,"พอใช้",IF(FB5&lt;12.75,"ดี",IF(FB5&gt;=12.75,"ดีมาก"))))</f>
        <v>ดีมาก</v>
      </c>
      <c r="FD5" s="71">
        <f>SUM(EP5,EQ5)</f>
        <v>14</v>
      </c>
      <c r="FE5" s="70" t="str">
        <f>IF(FD5&lt;3.5,"ปรับปรุง",IF(FD5&lt;7,"พอใช้",IF(FD5&lt;10.5,"ดี",IF(FD5&gt;=10.5,"ดีมาก"))))</f>
        <v>ดีมาก</v>
      </c>
      <c r="FF5" s="72">
        <f>SUM(ER5,ET5,EV5,EX5,EZ5,FB5,FD5)</f>
        <v>100</v>
      </c>
      <c r="FG5" s="73" t="str">
        <f>IF(FF5&lt;25,"ปรับปรุง",IF(FF5&lt;50,"พอใช้",IF(FF5&lt;75,"ดี",IF(FF5&gt;=75,"ดีมาก"))))</f>
        <v>ดีมาก</v>
      </c>
      <c r="FH5" s="47"/>
    </row>
    <row r="6" spans="1:164" s="17" customFormat="1" ht="23.25" x14ac:dyDescent="0.5">
      <c r="A6" s="4"/>
      <c r="B6" s="5"/>
      <c r="C6" s="5"/>
      <c r="D6" s="4"/>
      <c r="E6" s="4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10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7"/>
      <c r="ET6" s="56"/>
      <c r="EU6" s="57"/>
      <c r="EV6" s="56"/>
      <c r="EW6" s="57"/>
      <c r="EX6" s="56"/>
      <c r="EY6" s="57"/>
      <c r="EZ6" s="56"/>
      <c r="FA6" s="57"/>
      <c r="FB6" s="58"/>
      <c r="FC6" s="57"/>
      <c r="FD6" s="58"/>
      <c r="FE6" s="57"/>
      <c r="FF6" s="59"/>
      <c r="FG6" s="60"/>
      <c r="FH6" s="61"/>
    </row>
    <row r="7" spans="1:164" s="16" customFormat="1" ht="23.25" x14ac:dyDescent="0.5">
      <c r="A7" s="4"/>
      <c r="B7" s="5"/>
      <c r="C7" s="5"/>
      <c r="D7" s="4"/>
      <c r="E7" s="4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10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7"/>
      <c r="ET7" s="56"/>
      <c r="EU7" s="57"/>
      <c r="EV7" s="56"/>
      <c r="EW7" s="57"/>
      <c r="EX7" s="56"/>
      <c r="EY7" s="57"/>
      <c r="EZ7" s="56"/>
      <c r="FA7" s="57"/>
      <c r="FB7" s="58"/>
      <c r="FC7" s="57"/>
      <c r="FD7" s="58"/>
      <c r="FE7" s="57"/>
      <c r="FF7" s="59"/>
      <c r="FG7" s="60"/>
      <c r="FH7" s="62"/>
    </row>
    <row r="8" spans="1:164" s="16" customFormat="1" ht="23.25" x14ac:dyDescent="0.5">
      <c r="A8" s="4"/>
      <c r="B8" s="5"/>
      <c r="C8" s="5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10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7"/>
      <c r="ET8" s="56"/>
      <c r="EU8" s="57"/>
      <c r="EV8" s="56"/>
      <c r="EW8" s="57"/>
      <c r="EX8" s="56"/>
      <c r="EY8" s="57"/>
      <c r="EZ8" s="56"/>
      <c r="FA8" s="57"/>
      <c r="FB8" s="58"/>
      <c r="FC8" s="57"/>
      <c r="FD8" s="58"/>
      <c r="FE8" s="57"/>
      <c r="FF8" s="59"/>
      <c r="FG8" s="60"/>
      <c r="FH8" s="62"/>
    </row>
    <row r="9" spans="1:164" s="16" customFormat="1" ht="23.25" x14ac:dyDescent="0.5">
      <c r="A9" s="4"/>
      <c r="B9" s="5"/>
      <c r="C9" s="5"/>
      <c r="D9" s="4"/>
      <c r="E9" s="4"/>
      <c r="F9" s="5"/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10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7"/>
      <c r="ET9" s="56"/>
      <c r="EU9" s="57"/>
      <c r="EV9" s="56"/>
      <c r="EW9" s="57"/>
      <c r="EX9" s="56"/>
      <c r="EY9" s="57"/>
      <c r="EZ9" s="56"/>
      <c r="FA9" s="57"/>
      <c r="FB9" s="58"/>
      <c r="FC9" s="57"/>
      <c r="FD9" s="58"/>
      <c r="FE9" s="57"/>
      <c r="FF9" s="59"/>
      <c r="FG9" s="60"/>
      <c r="FH9" s="62"/>
    </row>
    <row r="10" spans="1:164" s="16" customFormat="1" ht="23.25" x14ac:dyDescent="0.5">
      <c r="A10" s="4"/>
      <c r="B10" s="5"/>
      <c r="C10" s="5"/>
      <c r="D10" s="4"/>
      <c r="E10" s="4"/>
      <c r="F10" s="5"/>
      <c r="G10" s="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10"/>
      <c r="BH10" s="11"/>
      <c r="BI10" s="11"/>
      <c r="BJ10" s="11"/>
      <c r="BK10" s="11"/>
      <c r="BL10" s="11"/>
      <c r="BM10" s="7"/>
      <c r="BN10" s="7"/>
      <c r="BO10" s="7"/>
      <c r="BP10" s="10"/>
      <c r="BQ10" s="7"/>
      <c r="BR10" s="7"/>
      <c r="BS10" s="11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7"/>
      <c r="ET10" s="56"/>
      <c r="EU10" s="57"/>
      <c r="EV10" s="56"/>
      <c r="EW10" s="57"/>
      <c r="EX10" s="56"/>
      <c r="EY10" s="57"/>
      <c r="EZ10" s="56"/>
      <c r="FA10" s="57"/>
      <c r="FB10" s="58"/>
      <c r="FC10" s="57"/>
      <c r="FD10" s="58"/>
      <c r="FE10" s="57"/>
      <c r="FF10" s="59"/>
      <c r="FG10" s="60"/>
      <c r="FH10" s="62"/>
    </row>
    <row r="11" spans="1:164" s="16" customFormat="1" ht="23.25" x14ac:dyDescent="0.5">
      <c r="A11" s="4"/>
      <c r="B11" s="5"/>
      <c r="C11" s="5"/>
      <c r="D11" s="4"/>
      <c r="E11" s="4"/>
      <c r="F11" s="5"/>
      <c r="G11" s="6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10"/>
      <c r="BH11" s="7"/>
      <c r="BI11" s="7"/>
      <c r="BJ11" s="7"/>
      <c r="BK11" s="7"/>
      <c r="BL11" s="7"/>
      <c r="BM11" s="7"/>
      <c r="BN11" s="7"/>
      <c r="BO11" s="7"/>
      <c r="BP11" s="10"/>
      <c r="BQ11" s="7"/>
      <c r="BR11" s="7"/>
      <c r="BS11" s="11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7"/>
      <c r="ET11" s="56"/>
      <c r="EU11" s="57"/>
      <c r="EV11" s="56"/>
      <c r="EW11" s="57"/>
      <c r="EX11" s="56"/>
      <c r="EY11" s="57"/>
      <c r="EZ11" s="56"/>
      <c r="FA11" s="57"/>
      <c r="FB11" s="58"/>
      <c r="FC11" s="57"/>
      <c r="FD11" s="58"/>
      <c r="FE11" s="57"/>
      <c r="FF11" s="59"/>
      <c r="FG11" s="60"/>
      <c r="FH11" s="62"/>
    </row>
    <row r="12" spans="1:164" s="16" customFormat="1" ht="23.25" x14ac:dyDescent="0.5">
      <c r="A12" s="4"/>
      <c r="B12" s="5"/>
      <c r="C12" s="5"/>
      <c r="D12" s="4"/>
      <c r="E12" s="4"/>
      <c r="F12" s="5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10"/>
      <c r="BH12" s="7"/>
      <c r="BI12" s="7"/>
      <c r="BJ12" s="7"/>
      <c r="BK12" s="7"/>
      <c r="BL12" s="7"/>
      <c r="BM12" s="7"/>
      <c r="BN12" s="7"/>
      <c r="BO12" s="7"/>
      <c r="BP12" s="10"/>
      <c r="BQ12" s="7"/>
      <c r="BR12" s="7"/>
      <c r="BS12" s="11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7"/>
      <c r="ET12" s="56"/>
      <c r="EU12" s="57"/>
      <c r="EV12" s="56"/>
      <c r="EW12" s="57"/>
      <c r="EX12" s="56"/>
      <c r="EY12" s="57"/>
      <c r="EZ12" s="56"/>
      <c r="FA12" s="57"/>
      <c r="FB12" s="58"/>
      <c r="FC12" s="57"/>
      <c r="FD12" s="58"/>
      <c r="FE12" s="57"/>
      <c r="FF12" s="59"/>
      <c r="FG12" s="60"/>
      <c r="FH12" s="62"/>
    </row>
    <row r="13" spans="1:164" s="16" customFormat="1" ht="23.25" x14ac:dyDescent="0.5">
      <c r="A13" s="4"/>
      <c r="B13" s="5"/>
      <c r="C13" s="5"/>
      <c r="D13" s="4"/>
      <c r="E13" s="4"/>
      <c r="F13" s="5"/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10"/>
      <c r="BH13" s="7"/>
      <c r="BI13" s="7"/>
      <c r="BJ13" s="7"/>
      <c r="BK13" s="7"/>
      <c r="BL13" s="7"/>
      <c r="BM13" s="7"/>
      <c r="BN13" s="7"/>
      <c r="BO13" s="7"/>
      <c r="BP13" s="10"/>
      <c r="BQ13" s="7"/>
      <c r="BR13" s="7"/>
      <c r="BS13" s="11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7"/>
      <c r="ET13" s="56"/>
      <c r="EU13" s="57"/>
      <c r="EV13" s="56"/>
      <c r="EW13" s="57"/>
      <c r="EX13" s="56"/>
      <c r="EY13" s="57"/>
      <c r="EZ13" s="56"/>
      <c r="FA13" s="57"/>
      <c r="FB13" s="58"/>
      <c r="FC13" s="57"/>
      <c r="FD13" s="58"/>
      <c r="FE13" s="57"/>
      <c r="FF13" s="59"/>
      <c r="FG13" s="60"/>
      <c r="FH13" s="62"/>
    </row>
    <row r="14" spans="1:164" s="16" customFormat="1" ht="23.25" x14ac:dyDescent="0.5">
      <c r="A14" s="4"/>
      <c r="B14" s="5"/>
      <c r="C14" s="5"/>
      <c r="D14" s="4"/>
      <c r="E14" s="4"/>
      <c r="F14" s="5"/>
      <c r="G14" s="6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10"/>
      <c r="BH14" s="7"/>
      <c r="BI14" s="7"/>
      <c r="BJ14" s="7"/>
      <c r="BK14" s="7"/>
      <c r="BL14" s="7"/>
      <c r="BM14" s="7"/>
      <c r="BN14" s="7"/>
      <c r="BO14" s="7"/>
      <c r="BP14" s="10"/>
      <c r="BQ14" s="7"/>
      <c r="BR14" s="7"/>
      <c r="BS14" s="11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7"/>
      <c r="ET14" s="56"/>
      <c r="EU14" s="57"/>
      <c r="EV14" s="56"/>
      <c r="EW14" s="57"/>
      <c r="EX14" s="56"/>
      <c r="EY14" s="57"/>
      <c r="EZ14" s="56"/>
      <c r="FA14" s="57"/>
      <c r="FB14" s="58"/>
      <c r="FC14" s="57"/>
      <c r="FD14" s="58"/>
      <c r="FE14" s="57"/>
      <c r="FF14" s="59"/>
      <c r="FG14" s="60"/>
      <c r="FH14" s="62"/>
    </row>
    <row r="15" spans="1:164" s="16" customFormat="1" ht="23.25" x14ac:dyDescent="0.5">
      <c r="A15" s="4"/>
      <c r="B15" s="5"/>
      <c r="C15" s="5"/>
      <c r="D15" s="4"/>
      <c r="E15" s="4"/>
      <c r="F15" s="5"/>
      <c r="G15" s="6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10"/>
      <c r="BH15" s="7"/>
      <c r="BI15" s="7"/>
      <c r="BJ15" s="7"/>
      <c r="BK15" s="7"/>
      <c r="BL15" s="7"/>
      <c r="BM15" s="7"/>
      <c r="BN15" s="7"/>
      <c r="BO15" s="7"/>
      <c r="BP15" s="10"/>
      <c r="BQ15" s="7"/>
      <c r="BR15" s="7"/>
      <c r="BS15" s="11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7"/>
      <c r="ET15" s="56"/>
      <c r="EU15" s="57"/>
      <c r="EV15" s="56"/>
      <c r="EW15" s="57"/>
      <c r="EX15" s="56"/>
      <c r="EY15" s="57"/>
      <c r="EZ15" s="56"/>
      <c r="FA15" s="57"/>
      <c r="FB15" s="58"/>
      <c r="FC15" s="57"/>
      <c r="FD15" s="58"/>
      <c r="FE15" s="57"/>
      <c r="FF15" s="59"/>
      <c r="FG15" s="60"/>
      <c r="FH15" s="62"/>
    </row>
    <row r="16" spans="1:164" s="16" customFormat="1" ht="23.25" x14ac:dyDescent="0.5">
      <c r="A16" s="4"/>
      <c r="B16" s="5"/>
      <c r="C16" s="5"/>
      <c r="D16" s="4"/>
      <c r="E16" s="4"/>
      <c r="F16" s="5"/>
      <c r="G16" s="6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10"/>
      <c r="BH16" s="7"/>
      <c r="BI16" s="7"/>
      <c r="BJ16" s="7"/>
      <c r="BK16" s="7"/>
      <c r="BL16" s="7"/>
      <c r="BM16" s="7"/>
      <c r="BN16" s="7"/>
      <c r="BO16" s="7"/>
      <c r="BP16" s="10"/>
      <c r="BQ16" s="7"/>
      <c r="BR16" s="7"/>
      <c r="BS16" s="11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7"/>
      <c r="ET16" s="56"/>
      <c r="EU16" s="57"/>
      <c r="EV16" s="56"/>
      <c r="EW16" s="57"/>
      <c r="EX16" s="56"/>
      <c r="EY16" s="57"/>
      <c r="EZ16" s="56"/>
      <c r="FA16" s="57"/>
      <c r="FB16" s="58"/>
      <c r="FC16" s="57"/>
      <c r="FD16" s="58"/>
      <c r="FE16" s="57"/>
      <c r="FF16" s="59"/>
      <c r="FG16" s="60"/>
      <c r="FH16" s="62"/>
    </row>
    <row r="17" spans="1:164" s="16" customFormat="1" ht="23.25" x14ac:dyDescent="0.5">
      <c r="A17" s="4"/>
      <c r="B17" s="5"/>
      <c r="C17" s="5"/>
      <c r="D17" s="4"/>
      <c r="E17" s="4"/>
      <c r="F17" s="5"/>
      <c r="G17" s="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10"/>
      <c r="BH17" s="7"/>
      <c r="BI17" s="7"/>
      <c r="BJ17" s="7"/>
      <c r="BK17" s="7"/>
      <c r="BL17" s="7"/>
      <c r="BM17" s="7"/>
      <c r="BN17" s="7"/>
      <c r="BO17" s="7"/>
      <c r="BP17" s="10"/>
      <c r="BQ17" s="7"/>
      <c r="BR17" s="7"/>
      <c r="BS17" s="11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7"/>
      <c r="ET17" s="56"/>
      <c r="EU17" s="57"/>
      <c r="EV17" s="56"/>
      <c r="EW17" s="57"/>
      <c r="EX17" s="56"/>
      <c r="EY17" s="57"/>
      <c r="EZ17" s="56"/>
      <c r="FA17" s="57"/>
      <c r="FB17" s="58"/>
      <c r="FC17" s="57"/>
      <c r="FD17" s="58"/>
      <c r="FE17" s="57"/>
      <c r="FF17" s="59"/>
      <c r="FG17" s="60"/>
      <c r="FH17" s="62"/>
    </row>
    <row r="18" spans="1:164" ht="23.25" x14ac:dyDescent="0.5">
      <c r="A18" s="4"/>
      <c r="B18" s="5"/>
      <c r="C18" s="5"/>
      <c r="D18" s="4"/>
      <c r="E18" s="4"/>
      <c r="F18" s="5"/>
      <c r="G18" s="6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0"/>
      <c r="BH18" s="7"/>
      <c r="BI18" s="7"/>
      <c r="BJ18" s="7"/>
      <c r="BK18" s="7"/>
      <c r="BL18" s="7"/>
      <c r="BM18" s="13"/>
      <c r="BN18" s="13"/>
      <c r="BO18" s="13"/>
      <c r="BP18" s="10"/>
      <c r="BQ18" s="7"/>
      <c r="BR18" s="7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62"/>
    </row>
    <row r="19" spans="1:164" ht="23.25" x14ac:dyDescent="0.5">
      <c r="A19" s="4"/>
      <c r="B19" s="5"/>
      <c r="C19" s="5"/>
      <c r="D19" s="4"/>
      <c r="E19" s="4"/>
      <c r="F19" s="5"/>
      <c r="G19" s="6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0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62"/>
    </row>
    <row r="20" spans="1:164" ht="23.25" x14ac:dyDescent="0.5">
      <c r="A20" s="4"/>
      <c r="B20" s="5"/>
      <c r="C20" s="5"/>
      <c r="D20" s="4"/>
      <c r="E20" s="4"/>
      <c r="F20" s="5"/>
      <c r="G20" s="6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0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62"/>
    </row>
    <row r="21" spans="1:164" ht="23.25" x14ac:dyDescent="0.5"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62"/>
    </row>
    <row r="22" spans="1:164" ht="23.25" x14ac:dyDescent="0.5"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14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2"/>
    </row>
    <row r="23" spans="1:164" ht="23.25" x14ac:dyDescent="0.5"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14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7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7"/>
    </row>
    <row r="24" spans="1:164" ht="23.25" x14ac:dyDescent="0.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14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7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7"/>
    </row>
    <row r="25" spans="1:164" ht="23.25" x14ac:dyDescent="0.5"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14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7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66"/>
      <c r="FG25" s="66"/>
      <c r="FH25" s="67"/>
    </row>
    <row r="26" spans="1:164" ht="23.25" x14ac:dyDescent="0.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14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7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7"/>
    </row>
    <row r="27" spans="1:164" ht="23.25" x14ac:dyDescent="0.5"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14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7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66"/>
      <c r="FC27" s="66"/>
      <c r="FD27" s="66"/>
      <c r="FE27" s="66"/>
      <c r="FF27" s="66"/>
      <c r="FG27" s="66"/>
      <c r="FH27" s="67"/>
    </row>
    <row r="28" spans="1:164" ht="23.25" x14ac:dyDescent="0.5"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14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7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7"/>
    </row>
    <row r="29" spans="1:164" ht="23.25" x14ac:dyDescent="0.5"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14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7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7"/>
    </row>
    <row r="30" spans="1:164" ht="23.25" x14ac:dyDescent="0.5"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14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7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7"/>
    </row>
    <row r="31" spans="1:164" ht="23.25" x14ac:dyDescent="0.5"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14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7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6"/>
      <c r="FG31" s="66"/>
      <c r="FH31" s="67"/>
    </row>
    <row r="32" spans="1:164" ht="23.25" x14ac:dyDescent="0.5"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14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7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7"/>
    </row>
    <row r="33" spans="8:164" ht="23.25" x14ac:dyDescent="0.5"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14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7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66"/>
      <c r="FG33" s="66"/>
      <c r="FH33" s="67"/>
    </row>
    <row r="34" spans="8:164" ht="23.25" x14ac:dyDescent="0.5"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14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4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</row>
    <row r="35" spans="8:164" ht="23.25" x14ac:dyDescent="0.5"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14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4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</row>
    <row r="36" spans="8:164" ht="23.25" x14ac:dyDescent="0.5"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14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4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</row>
    <row r="37" spans="8:164" ht="23.25" x14ac:dyDescent="0.5"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14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4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</row>
    <row r="38" spans="8:164" ht="23.25" x14ac:dyDescent="0.5"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14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4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</row>
    <row r="39" spans="8:164" x14ac:dyDescent="0.35"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</row>
  </sheetData>
  <mergeCells count="11">
    <mergeCell ref="BT3:EE3"/>
    <mergeCell ref="EF3:FG3"/>
    <mergeCell ref="F3:F5"/>
    <mergeCell ref="G3:G5"/>
    <mergeCell ref="A1:BR1"/>
    <mergeCell ref="H3:BR3"/>
    <mergeCell ref="A2:G2"/>
    <mergeCell ref="A3:A5"/>
    <mergeCell ref="B3:B5"/>
    <mergeCell ref="C3:C5"/>
    <mergeCell ref="D3:D5"/>
  </mergeCells>
  <dataValidations count="2">
    <dataValidation type="decimal" allowBlank="1" showInputMessage="1" showErrorMessage="1" errorTitle="กรอกคะแนนผิด" error="กรอกคะแนนผิด คะแนนที่ถูกคือ 0, 0.5, 0.75, 1, 1.25, 1.5, 1.75, 2,...,8" sqref="BB6:BF20 BO10:BO18">
      <formula1>0</formula1>
      <formula2>8</formula2>
    </dataValidation>
    <dataValidation type="whole" allowBlank="1" showInputMessage="1" showErrorMessage="1" errorTitle="กรอกข้อมูลผิด" error="กรอกคะแนนผิด คะแนนที่ถูก คือ 0, 3" sqref="BM10:BN18 AV6:BA20">
      <formula1>0</formula1>
      <formula2>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10" workbookViewId="0">
      <selection sqref="A1:J1"/>
    </sheetView>
  </sheetViews>
  <sheetFormatPr defaultRowHeight="15" x14ac:dyDescent="0.25"/>
  <cols>
    <col min="1" max="1" width="31.85546875" customWidth="1"/>
  </cols>
  <sheetData>
    <row r="1" spans="1:13" ht="57" customHeight="1" x14ac:dyDescent="0.65">
      <c r="A1" s="105" t="s">
        <v>73</v>
      </c>
      <c r="B1" s="103"/>
      <c r="C1" s="103"/>
      <c r="D1" s="103"/>
      <c r="E1" s="103"/>
      <c r="F1" s="103"/>
      <c r="G1" s="103"/>
      <c r="H1" s="103"/>
      <c r="I1" s="103"/>
      <c r="J1" s="103"/>
      <c r="K1" s="106"/>
      <c r="L1" s="106"/>
      <c r="M1" s="106"/>
    </row>
    <row r="2" spans="1:13" ht="15.75" customHeight="1" x14ac:dyDescent="0.25">
      <c r="A2" s="107"/>
      <c r="B2" s="106"/>
      <c r="C2" s="106"/>
      <c r="D2" s="106"/>
      <c r="E2" s="106"/>
      <c r="F2" s="106"/>
      <c r="K2" s="106"/>
      <c r="L2" s="106"/>
      <c r="M2" s="106"/>
    </row>
    <row r="3" spans="1:13" s="18" customFormat="1" ht="21.2" customHeight="1" x14ac:dyDescent="0.4">
      <c r="A3" s="102" t="s">
        <v>18</v>
      </c>
      <c r="B3" s="103"/>
      <c r="C3" s="103"/>
      <c r="D3" s="103"/>
      <c r="E3" s="103"/>
      <c r="F3" s="103"/>
      <c r="G3" s="104" t="s">
        <v>19</v>
      </c>
      <c r="H3" s="103"/>
      <c r="I3" s="103"/>
      <c r="J3" s="103"/>
      <c r="K3" s="103"/>
      <c r="L3" s="103"/>
      <c r="M3" s="103"/>
    </row>
    <row r="4" spans="1:13" s="18" customFormat="1" ht="21.2" customHeight="1" x14ac:dyDescent="0.4">
      <c r="A4" s="102" t="s">
        <v>20</v>
      </c>
      <c r="B4" s="103"/>
      <c r="C4" s="103"/>
      <c r="D4" s="103"/>
      <c r="E4" s="103"/>
      <c r="F4" s="103"/>
      <c r="G4" s="104" t="s">
        <v>21</v>
      </c>
      <c r="H4" s="103"/>
      <c r="I4" s="103"/>
      <c r="J4" s="103"/>
      <c r="K4" s="103"/>
      <c r="L4" s="103"/>
      <c r="M4" s="103"/>
    </row>
    <row r="5" spans="1:13" s="18" customFormat="1" ht="10.5" customHeight="1" x14ac:dyDescent="0.25"/>
    <row r="6" spans="1:13" s="18" customFormat="1" ht="24.75" customHeight="1" x14ac:dyDescent="0.4">
      <c r="A6" s="101" t="s">
        <v>22</v>
      </c>
      <c r="B6" s="101" t="s">
        <v>66</v>
      </c>
      <c r="C6" s="101" t="s">
        <v>67</v>
      </c>
      <c r="D6" s="101" t="s">
        <v>68</v>
      </c>
      <c r="E6" s="101" t="s">
        <v>69</v>
      </c>
      <c r="F6" s="101" t="s">
        <v>70</v>
      </c>
      <c r="G6" s="93" t="s">
        <v>23</v>
      </c>
      <c r="H6" s="95" t="s">
        <v>71</v>
      </c>
      <c r="I6" s="97" t="s">
        <v>72</v>
      </c>
      <c r="J6" s="98" t="s">
        <v>24</v>
      </c>
      <c r="K6" s="99"/>
      <c r="L6" s="99"/>
      <c r="M6" s="100"/>
    </row>
    <row r="7" spans="1:13" s="18" customFormat="1" ht="24.75" customHeight="1" x14ac:dyDescent="0.4">
      <c r="A7" s="96"/>
      <c r="B7" s="96"/>
      <c r="C7" s="96"/>
      <c r="D7" s="96"/>
      <c r="E7" s="96"/>
      <c r="F7" s="96"/>
      <c r="G7" s="94"/>
      <c r="H7" s="96"/>
      <c r="I7" s="96"/>
      <c r="J7" s="19" t="s">
        <v>25</v>
      </c>
      <c r="K7" s="20" t="s">
        <v>26</v>
      </c>
      <c r="L7" s="20" t="s">
        <v>27</v>
      </c>
      <c r="M7" s="20" t="s">
        <v>28</v>
      </c>
    </row>
    <row r="8" spans="1:13" s="18" customFormat="1" ht="18.75" customHeight="1" x14ac:dyDescent="0.4">
      <c r="A8" s="21" t="s">
        <v>29</v>
      </c>
      <c r="B8" s="22">
        <v>25</v>
      </c>
      <c r="C8" s="22">
        <v>100</v>
      </c>
      <c r="D8" s="23">
        <f>MIN(บันทึกและรายงานผลรายงาน!FF6:FF30)</f>
        <v>0</v>
      </c>
      <c r="E8" s="23">
        <f>MAX(บันทึกและรายงานผลรายงาน!FF6:FF30)</f>
        <v>0</v>
      </c>
      <c r="F8" s="24" t="e">
        <f>AVERAGE(บันทึกและรายงานผลรายงาน!FF6:FF30)</f>
        <v>#DIV/0!</v>
      </c>
      <c r="G8" s="24" t="e">
        <f>STDEV(บันทึกและรายงานผลรายงาน!FF6:FF30)</f>
        <v>#DIV/0!</v>
      </c>
      <c r="H8" s="24" t="e">
        <f>(F8/C8)*100</f>
        <v>#DIV/0!</v>
      </c>
      <c r="I8" s="24" t="e">
        <f>(G8/F8)*100</f>
        <v>#DIV/0!</v>
      </c>
      <c r="J8" s="24">
        <f>(COUNTIF(บันทึกและรายงานผลรายงาน!FG6:FG30,"ปรับปรุง")/B8)*100</f>
        <v>0</v>
      </c>
      <c r="K8" s="24">
        <f>(COUNTIF(บันทึกและรายงานผลรายงาน!FG6:FG30,"พอใช้")/B8)*100</f>
        <v>0</v>
      </c>
      <c r="L8" s="24">
        <f>(COUNTIF(บันทึกและรายงานผลรายงาน!FG6:FG30,"ดี")/B8)*100</f>
        <v>0</v>
      </c>
      <c r="M8" s="24">
        <f>(COUNTIF(บันทึกและรายงานผลรายงาน!FG6:FG30,"ดีมาก")/B8)*100</f>
        <v>0</v>
      </c>
    </row>
    <row r="9" spans="1:13" s="29" customFormat="1" ht="18.75" customHeight="1" x14ac:dyDescent="0.4">
      <c r="A9" s="25" t="s">
        <v>30</v>
      </c>
      <c r="B9" s="26">
        <v>25</v>
      </c>
      <c r="C9" s="26">
        <v>19</v>
      </c>
      <c r="D9" s="27">
        <f>MIN(บันทึกและรายงานผลรายงาน!ER6:ER30)</f>
        <v>0</v>
      </c>
      <c r="E9" s="27">
        <f>MAX(บันทึกและรายงานผลรายงาน!ER6:ER30)</f>
        <v>0</v>
      </c>
      <c r="F9" s="28" t="e">
        <f>AVERAGE(บันทึกและรายงานผลรายงาน!ER6:ER30)</f>
        <v>#DIV/0!</v>
      </c>
      <c r="G9" s="28" t="e">
        <f>STDEV(บันทึกและรายงานผลรายงาน!ER6:ER30)</f>
        <v>#DIV/0!</v>
      </c>
      <c r="H9" s="28" t="e">
        <f t="shared" ref="H9:H22" si="0">(F9/C9)*100</f>
        <v>#DIV/0!</v>
      </c>
      <c r="I9" s="28" t="e">
        <f t="shared" ref="I9:I22" si="1">(G9/F9)*100</f>
        <v>#DIV/0!</v>
      </c>
      <c r="J9" s="28">
        <f>(COUNTIF(บันทึกและรายงานผลรายงาน!ES6:ES30,"ปรับปรุง")/B9)*100</f>
        <v>0</v>
      </c>
      <c r="K9" s="28">
        <f>(COUNTIF(บันทึกและรายงานผลรายงาน!ES6:ES30,"พอใช้")/B9)*100</f>
        <v>0</v>
      </c>
      <c r="L9" s="28">
        <f>(COUNTIF(บันทึกและรายงานผลรายงาน!ES6:ES30,"ดี")/B9)*100</f>
        <v>0</v>
      </c>
      <c r="M9" s="28">
        <f>(COUNTIF(บันทึกและรายงานผลรายงาน!ES6:ES30,"ดีมาก")/B9)*100</f>
        <v>0</v>
      </c>
    </row>
    <row r="10" spans="1:13" s="18" customFormat="1" ht="18.75" customHeight="1" x14ac:dyDescent="0.4">
      <c r="A10" s="30" t="s">
        <v>31</v>
      </c>
      <c r="B10" s="31">
        <v>25</v>
      </c>
      <c r="C10" s="31">
        <v>13</v>
      </c>
      <c r="D10" s="32">
        <f>MIN(บันทึกและรายงานผลรายงาน!EF6:EF30)</f>
        <v>0</v>
      </c>
      <c r="E10" s="32">
        <f>MAX(บันทึกและรายงานผลรายงาน!EF6:EF30)</f>
        <v>0</v>
      </c>
      <c r="F10" s="33" t="e">
        <f>AVERAGE(บันทึกและรายงานผลรายงาน!EF6:EF30)</f>
        <v>#DIV/0!</v>
      </c>
      <c r="G10" s="33" t="e">
        <f>STDEV(บันทึกและรายงานผลรายงาน!EF6:EF30)</f>
        <v>#DIV/0!</v>
      </c>
      <c r="H10" s="33" t="e">
        <f t="shared" si="0"/>
        <v>#DIV/0!</v>
      </c>
      <c r="I10" s="33" t="e">
        <f t="shared" si="1"/>
        <v>#DIV/0!</v>
      </c>
      <c r="J10" s="33"/>
      <c r="K10" s="33"/>
      <c r="L10" s="33"/>
      <c r="M10" s="33"/>
    </row>
    <row r="11" spans="1:13" s="18" customFormat="1" ht="18.75" customHeight="1" x14ac:dyDescent="0.4">
      <c r="A11" s="34" t="s">
        <v>56</v>
      </c>
      <c r="B11" s="35">
        <v>25</v>
      </c>
      <c r="C11" s="35">
        <v>6</v>
      </c>
      <c r="D11" s="36">
        <f>MIN(บันทึกและรายงานผลรายงาน!EG6:EG30)</f>
        <v>0</v>
      </c>
      <c r="E11" s="36">
        <f>MAX(บันทึกและรายงานผลรายงาน!EG6:EG30)</f>
        <v>0</v>
      </c>
      <c r="F11" s="37" t="e">
        <f>AVERAGE(บันทึกและรายงานผลรายงาน!EG6:EG30)</f>
        <v>#DIV/0!</v>
      </c>
      <c r="G11" s="37" t="e">
        <f>STDEV(บันทึกและรายงานผลรายงาน!EG6:EG30)</f>
        <v>#DIV/0!</v>
      </c>
      <c r="H11" s="37" t="e">
        <f t="shared" ref="H11:H13" si="2">(F11/C11)*100</f>
        <v>#DIV/0!</v>
      </c>
      <c r="I11" s="37" t="e">
        <f t="shared" ref="I11:I13" si="3">(G11/F11)*100</f>
        <v>#DIV/0!</v>
      </c>
      <c r="J11" s="37"/>
      <c r="K11" s="37"/>
      <c r="L11" s="37"/>
      <c r="M11" s="37"/>
    </row>
    <row r="12" spans="1:13" s="18" customFormat="1" ht="18.75" customHeight="1" x14ac:dyDescent="0.4">
      <c r="A12" s="25" t="s">
        <v>57</v>
      </c>
      <c r="B12" s="26">
        <v>25</v>
      </c>
      <c r="C12" s="26">
        <v>11</v>
      </c>
      <c r="D12" s="27">
        <f>MIN(บันทึกและรายงานผลรายงาน!ET6:ET30)</f>
        <v>0</v>
      </c>
      <c r="E12" s="27">
        <f>MAX(บันทึกและรายงานผลรายงาน!ET6:ET30)</f>
        <v>0</v>
      </c>
      <c r="F12" s="28" t="e">
        <f>AVERAGE(บันทึกและรายงานผลรายงาน!ET6:ET30)</f>
        <v>#DIV/0!</v>
      </c>
      <c r="G12" s="28" t="e">
        <f>STDEV(บันทึกและรายงานผลรายงาน!ET6:ET30)</f>
        <v>#DIV/0!</v>
      </c>
      <c r="H12" s="28" t="e">
        <f t="shared" si="2"/>
        <v>#DIV/0!</v>
      </c>
      <c r="I12" s="28" t="e">
        <f t="shared" si="3"/>
        <v>#DIV/0!</v>
      </c>
      <c r="J12" s="28">
        <f>(COUNTIF(บันทึกและรายงานผลรายงาน!EU6:EU30,"ปรับปรุง")/B12)*100</f>
        <v>0</v>
      </c>
      <c r="K12" s="28">
        <f>(COUNTIF(บันทึกและรายงานผลรายงาน!EU6:EU30,"พอใช้")/B12)*100</f>
        <v>0</v>
      </c>
      <c r="L12" s="28">
        <f>(COUNTIF(บันทึกและรายงานผลรายงาน!EU6:EU30,"ดี")/B12)*100</f>
        <v>0</v>
      </c>
      <c r="M12" s="28">
        <f>(COUNTIF(บันทึกและรายงานผลรายงาน!EU6:EU30,"ดีมาก")/B12)*100</f>
        <v>0</v>
      </c>
    </row>
    <row r="13" spans="1:13" s="29" customFormat="1" ht="18.75" customHeight="1" x14ac:dyDescent="0.4">
      <c r="A13" s="30" t="s">
        <v>58</v>
      </c>
      <c r="B13" s="31">
        <v>25</v>
      </c>
      <c r="C13" s="31">
        <v>7</v>
      </c>
      <c r="D13" s="32">
        <f>MIN(บันทึกและรายงานผลรายงาน!EH6:EH30)</f>
        <v>0</v>
      </c>
      <c r="E13" s="32">
        <f>MAX(บันทึกและรายงานผลรายงาน!EH6:EH30)</f>
        <v>0</v>
      </c>
      <c r="F13" s="33" t="e">
        <f>AVERAGE(บันทึกและรายงานผลรายงาน!EH6:EH30)</f>
        <v>#DIV/0!</v>
      </c>
      <c r="G13" s="33" t="e">
        <f>STDEV(บันทึกและรายงานผลรายงาน!EH6:EH30)</f>
        <v>#DIV/0!</v>
      </c>
      <c r="H13" s="33" t="e">
        <f t="shared" si="2"/>
        <v>#DIV/0!</v>
      </c>
      <c r="I13" s="33" t="e">
        <f t="shared" si="3"/>
        <v>#DIV/0!</v>
      </c>
      <c r="J13" s="33"/>
      <c r="K13" s="33"/>
      <c r="L13" s="33"/>
      <c r="M13" s="33"/>
    </row>
    <row r="14" spans="1:13" s="18" customFormat="1" ht="18.75" customHeight="1" x14ac:dyDescent="0.4">
      <c r="A14" s="34" t="s">
        <v>59</v>
      </c>
      <c r="B14" s="35">
        <v>25</v>
      </c>
      <c r="C14" s="35">
        <v>4</v>
      </c>
      <c r="D14" s="36">
        <f>MIN(บันทึกและรายงานผลรายงาน!EI6:EI30)</f>
        <v>0</v>
      </c>
      <c r="E14" s="36">
        <f>MAX(บันทึกและรายงานผลรายงาน!EI6:EI30)</f>
        <v>0</v>
      </c>
      <c r="F14" s="37" t="e">
        <f>AVERAGE(บันทึกและรายงานผลรายงาน!EI6:EI30)</f>
        <v>#DIV/0!</v>
      </c>
      <c r="G14" s="37" t="e">
        <f>STDEV(บันทึกและรายงานผลรายงาน!EI6:EI30)</f>
        <v>#DIV/0!</v>
      </c>
      <c r="H14" s="37" t="e">
        <f t="shared" si="0"/>
        <v>#DIV/0!</v>
      </c>
      <c r="I14" s="37" t="e">
        <f t="shared" si="1"/>
        <v>#DIV/0!</v>
      </c>
      <c r="J14" s="37"/>
      <c r="K14" s="37"/>
      <c r="L14" s="37"/>
      <c r="M14" s="37"/>
    </row>
    <row r="15" spans="1:13" s="18" customFormat="1" ht="18.75" customHeight="1" x14ac:dyDescent="0.4">
      <c r="A15" s="25" t="s">
        <v>32</v>
      </c>
      <c r="B15" s="38">
        <v>25</v>
      </c>
      <c r="C15" s="38">
        <v>7.5</v>
      </c>
      <c r="D15" s="27">
        <f>MIN(บันทึกและรายงานผลรายงาน!EV6:EV30)</f>
        <v>0</v>
      </c>
      <c r="E15" s="27">
        <f>MAX(บันทึกและรายงานผลรายงาน!EV6:EV30)</f>
        <v>0</v>
      </c>
      <c r="F15" s="28" t="e">
        <f>AVERAGE(บันทึกและรายงานผลรายงาน!EV6:EV30)</f>
        <v>#DIV/0!</v>
      </c>
      <c r="G15" s="28" t="e">
        <f>STDEV(บันทึกและรายงานผลรายงาน!EV6:EV30)</f>
        <v>#DIV/0!</v>
      </c>
      <c r="H15" s="28" t="e">
        <f t="shared" ref="H15:H16" si="4">(F15/C15)*100</f>
        <v>#DIV/0!</v>
      </c>
      <c r="I15" s="28" t="e">
        <f t="shared" ref="I15:I16" si="5">(G15/F15)*100</f>
        <v>#DIV/0!</v>
      </c>
      <c r="J15" s="28">
        <f>(COUNTIF(บันทึกและรายงานผลรายงาน!EW6:EW30,"ปรับปรุง")/B15)*100</f>
        <v>0</v>
      </c>
      <c r="K15" s="28">
        <f>(COUNTIF(บันทึกและรายงานผลรายงาน!EW6:EW30,"พอใช้")/B15)*100</f>
        <v>0</v>
      </c>
      <c r="L15" s="28">
        <f>(COUNTIF(บันทึกและรายงานผลรายงาน!EW6:EW30,"ดี")/B15)*100</f>
        <v>0</v>
      </c>
      <c r="M15" s="28">
        <f>(COUNTIF(บันทึกและรายงานผลรายงาน!EW6:EW30,"ดีมาก")/B15)*100</f>
        <v>0</v>
      </c>
    </row>
    <row r="16" spans="1:13" s="29" customFormat="1" ht="18.75" customHeight="1" x14ac:dyDescent="0.4">
      <c r="A16" s="30" t="s">
        <v>33</v>
      </c>
      <c r="B16" s="39">
        <v>25</v>
      </c>
      <c r="C16" s="39">
        <v>4.5</v>
      </c>
      <c r="D16" s="32">
        <f>MIN(บันทึกและรายงานผลรายงาน!EJ6:EJ30)</f>
        <v>0</v>
      </c>
      <c r="E16" s="32">
        <f>MAX(บันทึกและรายงานผลรายงาน!EJ6:EJ30)</f>
        <v>0</v>
      </c>
      <c r="F16" s="33" t="e">
        <f>AVERAGE(บันทึกและรายงานผลรายงาน!EJ6:EJ30)</f>
        <v>#DIV/0!</v>
      </c>
      <c r="G16" s="33" t="e">
        <f>STDEV(บันทึกและรายงานผลรายงาน!EJ6:EJ30)</f>
        <v>#DIV/0!</v>
      </c>
      <c r="H16" s="33" t="e">
        <f t="shared" si="4"/>
        <v>#DIV/0!</v>
      </c>
      <c r="I16" s="33" t="e">
        <f t="shared" si="5"/>
        <v>#DIV/0!</v>
      </c>
      <c r="J16" s="39"/>
      <c r="K16" s="39"/>
      <c r="L16" s="39"/>
      <c r="M16" s="39"/>
    </row>
    <row r="17" spans="1:13" s="18" customFormat="1" ht="18.75" customHeight="1" x14ac:dyDescent="0.4">
      <c r="A17" s="34" t="s">
        <v>34</v>
      </c>
      <c r="B17" s="40">
        <v>25</v>
      </c>
      <c r="C17" s="40">
        <v>3</v>
      </c>
      <c r="D17" s="36">
        <f>MIN(บันทึกและรายงานผลรายงาน!EK6:EK30)</f>
        <v>0</v>
      </c>
      <c r="E17" s="36">
        <f>MAX(บันทึกและรายงานผลรายงาน!EK6:EK30)</f>
        <v>0</v>
      </c>
      <c r="F17" s="37" t="e">
        <f>AVERAGE(บันทึกและรายงานผลรายงาน!EK6:EK30)</f>
        <v>#DIV/0!</v>
      </c>
      <c r="G17" s="37" t="e">
        <f>STDEV(บันทึกและรายงานผลรายงาน!EK6:EK30)</f>
        <v>#DIV/0!</v>
      </c>
      <c r="H17" s="37" t="e">
        <f t="shared" si="0"/>
        <v>#DIV/0!</v>
      </c>
      <c r="I17" s="37" t="e">
        <f t="shared" si="1"/>
        <v>#DIV/0!</v>
      </c>
      <c r="J17" s="40"/>
      <c r="K17" s="40"/>
      <c r="L17" s="40"/>
      <c r="M17" s="40"/>
    </row>
    <row r="18" spans="1:13" s="29" customFormat="1" ht="18.75" customHeight="1" x14ac:dyDescent="0.4">
      <c r="A18" s="25" t="s">
        <v>35</v>
      </c>
      <c r="B18" s="38">
        <v>25</v>
      </c>
      <c r="C18" s="38">
        <v>17</v>
      </c>
      <c r="D18" s="27">
        <f>MIN(บันทึกและรายงานผลรายงาน!EX6:EX30)</f>
        <v>0</v>
      </c>
      <c r="E18" s="27">
        <f>MAX(บันทึกและรายงานผลรายงาน!EX6:EX30)</f>
        <v>0</v>
      </c>
      <c r="F18" s="28" t="e">
        <f>AVERAGE(บันทึกและรายงานผลรายงาน!EX6:EX30)</f>
        <v>#DIV/0!</v>
      </c>
      <c r="G18" s="28" t="e">
        <f>STDEV(บันทึกและรายงานผลรายงาน!EX6:EX30)</f>
        <v>#DIV/0!</v>
      </c>
      <c r="H18" s="28" t="e">
        <f t="shared" si="0"/>
        <v>#DIV/0!</v>
      </c>
      <c r="I18" s="28" t="e">
        <f t="shared" si="1"/>
        <v>#DIV/0!</v>
      </c>
      <c r="J18" s="28">
        <f>(COUNTIF(บันทึกและรายงานผลรายงาน!EY6:EY30,"ปรับปรุง")/B18)*100</f>
        <v>0</v>
      </c>
      <c r="K18" s="28">
        <f>(COUNTIF(บันทึกและรายงานผลรายงาน!EY6:EY30,"พอใช้")/B18)*100</f>
        <v>0</v>
      </c>
      <c r="L18" s="28">
        <f>(COUNTIF(บันทึกและรายงานผลรายงาน!EY6:EY30,"ดี")/B18)*100</f>
        <v>0</v>
      </c>
      <c r="M18" s="28">
        <f>(COUNTIF(บันทึกและรายงานผลรายงาน!EY6:EY30,"ดีมาก")/B18)*100</f>
        <v>0</v>
      </c>
    </row>
    <row r="19" spans="1:13" s="18" customFormat="1" ht="18.75" customHeight="1" x14ac:dyDescent="0.4">
      <c r="A19" s="30" t="s">
        <v>36</v>
      </c>
      <c r="B19" s="39">
        <v>25</v>
      </c>
      <c r="C19" s="39">
        <v>11.5</v>
      </c>
      <c r="D19" s="32">
        <f>MIN(บันทึกและรายงานผลรายงาน!EL6:EL30)</f>
        <v>0</v>
      </c>
      <c r="E19" s="32">
        <f>MAX(บันทึกและรายงานผลรายงาน!EL6:EL30)</f>
        <v>0</v>
      </c>
      <c r="F19" s="33" t="e">
        <f>AVERAGE(บันทึกและรายงานผลรายงาน!EL6:EL30)</f>
        <v>#DIV/0!</v>
      </c>
      <c r="G19" s="33" t="e">
        <f>STDEV(บันทึกและรายงานผลรายงาน!EL6:EL30)</f>
        <v>#DIV/0!</v>
      </c>
      <c r="H19" s="33" t="e">
        <f t="shared" si="0"/>
        <v>#DIV/0!</v>
      </c>
      <c r="I19" s="33" t="e">
        <f t="shared" si="1"/>
        <v>#DIV/0!</v>
      </c>
      <c r="J19" s="39"/>
      <c r="K19" s="39"/>
      <c r="L19" s="39"/>
      <c r="M19" s="39"/>
    </row>
    <row r="20" spans="1:13" s="18" customFormat="1" ht="18.75" customHeight="1" x14ac:dyDescent="0.4">
      <c r="A20" s="34" t="s">
        <v>64</v>
      </c>
      <c r="B20" s="40">
        <v>25</v>
      </c>
      <c r="C20" s="40">
        <v>5.5</v>
      </c>
      <c r="D20" s="36">
        <f>MIN(บันทึกและรายงานผลรายงาน!EM6:EM30)</f>
        <v>0</v>
      </c>
      <c r="E20" s="36">
        <f>MAX(บันทึกและรายงานผลรายงาน!EM6:EM30)</f>
        <v>0</v>
      </c>
      <c r="F20" s="37" t="e">
        <f>AVERAGE(บันทึกและรายงานผลรายงาน!EM6:EM30)</f>
        <v>#DIV/0!</v>
      </c>
      <c r="G20" s="37" t="e">
        <f>STDEV(บันทึกและรายงานผลรายงาน!EM6:EM30)</f>
        <v>#DIV/0!</v>
      </c>
      <c r="H20" s="37" t="e">
        <f t="shared" ref="H20" si="6">(F20/C20)*100</f>
        <v>#DIV/0!</v>
      </c>
      <c r="I20" s="37" t="e">
        <f t="shared" ref="I20" si="7">(G20/F20)*100</f>
        <v>#DIV/0!</v>
      </c>
      <c r="J20" s="40"/>
      <c r="K20" s="40"/>
      <c r="L20" s="40"/>
      <c r="M20" s="40"/>
    </row>
    <row r="21" spans="1:13" s="29" customFormat="1" ht="18.75" customHeight="1" x14ac:dyDescent="0.4">
      <c r="A21" s="25" t="s">
        <v>37</v>
      </c>
      <c r="B21" s="38">
        <v>25</v>
      </c>
      <c r="C21" s="38">
        <v>14.5</v>
      </c>
      <c r="D21" s="27">
        <f>MIN(บันทึกและรายงานผลรายงาน!EZ6:EZ30)</f>
        <v>0</v>
      </c>
      <c r="E21" s="27">
        <f>MAX(บันทึกและรายงานผลรายงาน!EZ6:EZ30)</f>
        <v>0</v>
      </c>
      <c r="F21" s="28" t="e">
        <f>AVERAGE(บันทึกและรายงานผลรายงาน!EZ6:EZ30)</f>
        <v>#DIV/0!</v>
      </c>
      <c r="G21" s="28" t="e">
        <f>STDEV(บันทึกและรายงานผลรายงาน!EZ6:EZ30)</f>
        <v>#DIV/0!</v>
      </c>
      <c r="H21" s="28" t="e">
        <f t="shared" si="0"/>
        <v>#DIV/0!</v>
      </c>
      <c r="I21" s="28" t="e">
        <f t="shared" si="1"/>
        <v>#DIV/0!</v>
      </c>
      <c r="J21" s="28">
        <f>(COUNTIF(บันทึกและรายงานผลรายงาน!FA6:FA30,"ปรับปรุง")/B21)*100</f>
        <v>0</v>
      </c>
      <c r="K21" s="28">
        <f>(COUNTIF(บันทึกและรายงานผลรายงาน!FA6:FA30,"พอใช้")/B21)*100</f>
        <v>0</v>
      </c>
      <c r="L21" s="28">
        <f>(COUNTIF(บันทึกและรายงานผลรายงาน!FA6:FA30,"ดี")/B21)*100</f>
        <v>0</v>
      </c>
      <c r="M21" s="28">
        <f>(COUNTIF(บันทึกและรายงานผลรายงาน!FA6:FA30,"ดีมาก")/B21)*100</f>
        <v>0</v>
      </c>
    </row>
    <row r="22" spans="1:13" s="18" customFormat="1" ht="18.75" customHeight="1" x14ac:dyDescent="0.4">
      <c r="A22" s="34" t="s">
        <v>38</v>
      </c>
      <c r="B22" s="40">
        <v>25</v>
      </c>
      <c r="C22" s="40">
        <v>14.5</v>
      </c>
      <c r="D22" s="36">
        <f>MIN(บันทึกและรายงานผลรายงาน!EN6:EN30)</f>
        <v>0</v>
      </c>
      <c r="E22" s="36">
        <f>MAX(บันทึกและรายงานผลรายงาน!EN6:EN30)</f>
        <v>0</v>
      </c>
      <c r="F22" s="37" t="e">
        <f>AVERAGE(บันทึกและรายงานผลรายงาน!EN6:EN30)</f>
        <v>#DIV/0!</v>
      </c>
      <c r="G22" s="37" t="e">
        <f>STDEV(บันทึกและรายงานผลรายงาน!EN6:EN30)</f>
        <v>#DIV/0!</v>
      </c>
      <c r="H22" s="37" t="e">
        <f t="shared" si="0"/>
        <v>#DIV/0!</v>
      </c>
      <c r="I22" s="37" t="e">
        <f t="shared" si="1"/>
        <v>#DIV/0!</v>
      </c>
      <c r="J22" s="40"/>
      <c r="K22" s="40"/>
      <c r="L22" s="40"/>
      <c r="M22" s="40"/>
    </row>
    <row r="23" spans="1:13" s="18" customFormat="1" ht="21.75" customHeight="1" x14ac:dyDescent="0.4">
      <c r="A23" s="25" t="s">
        <v>65</v>
      </c>
      <c r="B23" s="38">
        <v>25</v>
      </c>
      <c r="C23" s="38">
        <v>17</v>
      </c>
      <c r="D23" s="27">
        <f>MIN(บันทึกและรายงานผลรายงาน!FB6:FB30)</f>
        <v>0</v>
      </c>
      <c r="E23" s="27">
        <f>MAX(บันทึกและรายงานผลรายงาน!FB6:FB30)</f>
        <v>0</v>
      </c>
      <c r="F23" s="28" t="e">
        <f>AVERAGE(บันทึกและรายงานผลรายงาน!FB6:FB30)</f>
        <v>#DIV/0!</v>
      </c>
      <c r="G23" s="28" t="e">
        <f>STDEV(บันทึกและรายงานผลรายงาน!FB6:FB30)</f>
        <v>#DIV/0!</v>
      </c>
      <c r="H23" s="28" t="e">
        <f t="shared" ref="H23:H24" si="8">(F23/C23)*100</f>
        <v>#DIV/0!</v>
      </c>
      <c r="I23" s="28" t="e">
        <f t="shared" ref="I23:I24" si="9">(G23/F23)*100</f>
        <v>#DIV/0!</v>
      </c>
      <c r="J23" s="28">
        <f>(COUNTIF(บันทึกและรายงานผลรายงาน!FC6:FC30,"ปรับปรุง")/B23)*100</f>
        <v>0</v>
      </c>
      <c r="K23" s="28">
        <f>(COUNTIF(บันทึกและรายงานผลรายงาน!FC6:FC30,"พอใช้")/B23)*100</f>
        <v>0</v>
      </c>
      <c r="L23" s="28">
        <f>(COUNTIF(บันทึกและรายงานผลรายงาน!FC6:FC30,"ดี")/B23)*100</f>
        <v>0</v>
      </c>
      <c r="M23" s="28">
        <f>(COUNTIF(บันทึกและรายงานผลรายงาน!FC6:FC30,"ดีมาก")/B23)*100</f>
        <v>0</v>
      </c>
    </row>
    <row r="24" spans="1:13" s="18" customFormat="1" ht="24" x14ac:dyDescent="0.4">
      <c r="A24" s="34" t="s">
        <v>39</v>
      </c>
      <c r="B24" s="40">
        <v>25</v>
      </c>
      <c r="C24" s="40">
        <v>17</v>
      </c>
      <c r="D24" s="36">
        <f>MIN(บันทึกและรายงานผลรายงาน!EO6:EO30)</f>
        <v>0</v>
      </c>
      <c r="E24" s="36">
        <f>MAX(บันทึกและรายงานผลรายงาน!EO6:EO30)</f>
        <v>0</v>
      </c>
      <c r="F24" s="37" t="e">
        <f>AVERAGE(บันทึกและรายงานผลรายงาน!EO6:EO30)</f>
        <v>#DIV/0!</v>
      </c>
      <c r="G24" s="37" t="e">
        <f>STDEV(บันทึกและรายงานผลรายงาน!EO6:EO30)</f>
        <v>#DIV/0!</v>
      </c>
      <c r="H24" s="37" t="e">
        <f t="shared" si="8"/>
        <v>#DIV/0!</v>
      </c>
      <c r="I24" s="37" t="e">
        <f t="shared" si="9"/>
        <v>#DIV/0!</v>
      </c>
      <c r="J24" s="40"/>
      <c r="K24" s="40"/>
      <c r="L24" s="40"/>
      <c r="M24" s="40"/>
    </row>
    <row r="25" spans="1:13" s="18" customFormat="1" ht="24" x14ac:dyDescent="0.4">
      <c r="A25" s="25" t="s">
        <v>60</v>
      </c>
      <c r="B25" s="38">
        <v>25</v>
      </c>
      <c r="C25" s="38">
        <v>14</v>
      </c>
      <c r="D25" s="27">
        <f>MIN(บันทึกและรายงานผลรายงาน!FD6:FD30)</f>
        <v>0</v>
      </c>
      <c r="E25" s="27">
        <f>MAX(บันทึกและรายงานผลรายงาน!FD6:FD30)</f>
        <v>0</v>
      </c>
      <c r="F25" s="28" t="e">
        <f>AVERAGE(บันทึกและรายงานผลรายงาน!FD6:FD30)</f>
        <v>#DIV/0!</v>
      </c>
      <c r="G25" s="28" t="e">
        <f>STDEV(บันทึกและรายงานผลรายงาน!FD6:FD30)</f>
        <v>#DIV/0!</v>
      </c>
      <c r="H25" s="28" t="e">
        <f>(F25/C25)*100</f>
        <v>#DIV/0!</v>
      </c>
      <c r="I25" s="28" t="e">
        <f t="shared" ref="I25:I26" si="10">(G25/F25)*100</f>
        <v>#DIV/0!</v>
      </c>
      <c r="J25" s="28">
        <f>(COUNTIF(บันทึกและรายงานผลรายงาน!FE6:FE30,"ปรับปรุง")/B25)*100</f>
        <v>0</v>
      </c>
      <c r="K25" s="28">
        <f>(COUNTIF(บันทึกและรายงานผลรายงาน!FE6:FE30,"พอใช้")/B25)*100</f>
        <v>0</v>
      </c>
      <c r="L25" s="28">
        <f>(COUNTIF(บันทึกและรายงานผลรายงาน!FE6:FE30,"ดี")/B25)*100</f>
        <v>0</v>
      </c>
      <c r="M25" s="28">
        <f>(COUNTIF(บันทึกและรายงานผลรายงาน!FE6:FE30,"ดีมาก")/B25)*100</f>
        <v>0</v>
      </c>
    </row>
    <row r="26" spans="1:13" s="18" customFormat="1" ht="24" x14ac:dyDescent="0.4">
      <c r="A26" s="30" t="s">
        <v>61</v>
      </c>
      <c r="B26" s="39">
        <v>25</v>
      </c>
      <c r="C26" s="39">
        <v>8.5</v>
      </c>
      <c r="D26" s="32">
        <f>MIN(บันทึกและรายงานผลรายงาน!EP6:EP30)</f>
        <v>0</v>
      </c>
      <c r="E26" s="32">
        <f>MAX(บันทึกและรายงานผลรายงาน!EP6:EP30)</f>
        <v>0</v>
      </c>
      <c r="F26" s="33" t="e">
        <f>AVERAGE(บันทึกและรายงานผลรายงาน!EP6:EP30)</f>
        <v>#DIV/0!</v>
      </c>
      <c r="G26" s="33" t="e">
        <f>STDEV(บันทึกและรายงานผลรายงาน!EP6:EP30)</f>
        <v>#DIV/0!</v>
      </c>
      <c r="H26" s="33" t="e">
        <f t="shared" ref="H26" si="11">(F26/C26)*100</f>
        <v>#DIV/0!</v>
      </c>
      <c r="I26" s="33" t="e">
        <f t="shared" si="10"/>
        <v>#DIV/0!</v>
      </c>
      <c r="J26" s="39"/>
      <c r="K26" s="39"/>
      <c r="L26" s="39"/>
      <c r="M26" s="39"/>
    </row>
    <row r="27" spans="1:13" s="18" customFormat="1" ht="24" x14ac:dyDescent="0.4">
      <c r="A27" s="34" t="s">
        <v>62</v>
      </c>
      <c r="B27" s="40">
        <v>25</v>
      </c>
      <c r="C27" s="40">
        <v>5.5</v>
      </c>
      <c r="D27" s="36">
        <f>MIN(บันทึกและรายงานผลรายงาน!EQ6:EQ30)</f>
        <v>0</v>
      </c>
      <c r="E27" s="36">
        <f>MAX(บันทึกและรายงานผลรายงาน!EQ6:EQ30)</f>
        <v>0</v>
      </c>
      <c r="F27" s="37" t="e">
        <f>AVERAGE(บันทึกและรายงานผลรายงาน!EQ6:EQ30)</f>
        <v>#DIV/0!</v>
      </c>
      <c r="G27" s="37" t="e">
        <f>STDEV(บันทึกและรายงานผลรายงาน!EQ6:EQ30)</f>
        <v>#DIV/0!</v>
      </c>
      <c r="H27" s="37" t="e">
        <f t="shared" ref="H27" si="12">(F27/C27)*100</f>
        <v>#DIV/0!</v>
      </c>
      <c r="I27" s="37" t="e">
        <f t="shared" ref="I27" si="13">(G27/F27)*100</f>
        <v>#DIV/0!</v>
      </c>
      <c r="J27" s="40"/>
      <c r="K27" s="40"/>
      <c r="L27" s="40"/>
      <c r="M27" s="40"/>
    </row>
  </sheetData>
  <mergeCells count="17">
    <mergeCell ref="A4:F4"/>
    <mergeCell ref="G4:M4"/>
    <mergeCell ref="A1:J1"/>
    <mergeCell ref="K1:M2"/>
    <mergeCell ref="A2:F2"/>
    <mergeCell ref="A3:F3"/>
    <mergeCell ref="G3:M3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บันทึกและรายงานผลรายงาน</vt:lpstr>
      <vt:lpstr>รายงานผลระดับโรงเรียน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cp:lastPrinted>2019-11-25T08:45:03Z</cp:lastPrinted>
  <dcterms:created xsi:type="dcterms:W3CDTF">2017-10-27T03:40:44Z</dcterms:created>
  <dcterms:modified xsi:type="dcterms:W3CDTF">2019-12-06T06:57:57Z</dcterms:modified>
</cp:coreProperties>
</file>