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gif" ContentType="image/gif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omments1.xml" ContentType="application/vnd.openxmlformats-officedocument.spreadsheetml.comment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1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 defaultThemeVersion="153222"/>
  <mc:AlternateContent xmlns:mc="http://schemas.openxmlformats.org/markup-compatibility/2006">
    <mc:Choice Requires="x15">
      <x15ac:absPath xmlns:x15ac="http://schemas.microsoft.com/office/spreadsheetml/2010/11/ac" url="D:\5 เพจสื่อบ้านครูปุยฝ้าย ปพ.5-6\โรงเรียน\กลุ่ม VP3_1\2567\3 มีนาคม 2567\VP3.1017   บ้านงิ้วมีชัย   P100   M\"/>
    </mc:Choice>
  </mc:AlternateContent>
  <workbookProtection workbookAlgorithmName="SHA-512" workbookHashValue="9DL3DN5Vy93fToP6CbeLJMBYoV6CArvoQxKlfZIe7hLYnhmJgEnaFZXDwBDmFYDnAKAaC6CWNMgzf2Vwz9mmZQ==" workbookSaltValue="tNLFqUR0RppLV1Wqc76dNg==" workbookSpinCount="100000" lockStructure="1"/>
  <bookViews>
    <workbookView xWindow="0" yWindow="0" windowWidth="20400" windowHeight="8475" tabRatio="867"/>
  </bookViews>
  <sheets>
    <sheet name="Home" sheetId="82" r:id="rId1"/>
    <sheet name="Menu" sheetId="85" r:id="rId2"/>
    <sheet name="ข้อมูลพื้นฐาน" sheetId="89" r:id="rId3"/>
    <sheet name="ข้อมูลนร.1" sheetId="5" r:id="rId4"/>
    <sheet name="ข้อมูลนร.2" sheetId="11" r:id="rId5"/>
    <sheet name="ข้อมูลนร.3" sheetId="93" r:id="rId6"/>
    <sheet name="ข้อมูลนร.4" sheetId="94" r:id="rId7"/>
    <sheet name="กำหนดรายวิชา" sheetId="92" r:id="rId8"/>
    <sheet name="SS" sheetId="17" state="hidden" r:id="rId9"/>
    <sheet name="ปพ.5" sheetId="90" r:id="rId10"/>
    <sheet name="ปพ.6" sheetId="110" r:id="rId11"/>
    <sheet name="พค" sheetId="128" r:id="rId12"/>
    <sheet name="มิย" sheetId="140" r:id="rId13"/>
    <sheet name="กค" sheetId="141" r:id="rId14"/>
    <sheet name="สค" sheetId="142" r:id="rId15"/>
    <sheet name="กย" sheetId="143" r:id="rId16"/>
    <sheet name="ตค" sheetId="144" r:id="rId17"/>
    <sheet name="พย" sheetId="145" r:id="rId18"/>
    <sheet name="ธค" sheetId="146" r:id="rId19"/>
    <sheet name="มค" sheetId="147" r:id="rId20"/>
    <sheet name="กพ" sheetId="148" r:id="rId21"/>
    <sheet name="มีค" sheetId="149" r:id="rId22"/>
    <sheet name="สรุปเวลาเรียน1" sheetId="139" r:id="rId23"/>
    <sheet name="สรุปเวลาเรียน2" sheetId="153" r:id="rId24"/>
    <sheet name="วิชา1" sheetId="96" r:id="rId25"/>
    <sheet name="วิชา2" sheetId="111" r:id="rId26"/>
    <sheet name="วิชา3" sheetId="112" r:id="rId27"/>
    <sheet name="วิชา4" sheetId="113" r:id="rId28"/>
    <sheet name="วิชา5" sheetId="114" r:id="rId29"/>
    <sheet name="วิชา6" sheetId="115" r:id="rId30"/>
    <sheet name="วิชา7" sheetId="116" r:id="rId31"/>
    <sheet name="วิชา8" sheetId="117" r:id="rId32"/>
    <sheet name="วิชา9" sheetId="118" r:id="rId33"/>
    <sheet name="วิชา10" sheetId="119" r:id="rId34"/>
    <sheet name="วิชา11" sheetId="120" r:id="rId35"/>
    <sheet name="วิชา12" sheetId="121" r:id="rId36"/>
    <sheet name="วิชา13" sheetId="122" r:id="rId37"/>
    <sheet name="วิชา14" sheetId="123" r:id="rId38"/>
    <sheet name="วิชา15" sheetId="150" r:id="rId39"/>
    <sheet name="วิชา16" sheetId="151" r:id="rId40"/>
    <sheet name="วิชา17" sheetId="152" r:id="rId41"/>
    <sheet name="การอ่าน" sheetId="52" r:id="rId42"/>
    <sheet name="คุณลักษณะ" sheetId="51" r:id="rId43"/>
    <sheet name="พัฒนาผู้เรียน" sheetId="73" r:id="rId44"/>
    <sheet name="Pคะแนนปลายปี" sheetId="75" r:id="rId45"/>
    <sheet name="Pสรุปเกรด" sheetId="74" r:id="rId46"/>
    <sheet name="Pสรุปแยก" sheetId="76" r:id="rId47"/>
    <sheet name="Pการอ่าน" sheetId="124" r:id="rId48"/>
    <sheet name="Pคุณลักษณะ" sheetId="125" r:id="rId49"/>
    <sheet name="Pพัฒนาผู้เรียน " sheetId="127" r:id="rId50"/>
    <sheet name="Pแผนภูมิ1" sheetId="81" r:id="rId51"/>
    <sheet name="Pแผนภูมิ2" sheetId="88" r:id="rId52"/>
    <sheet name="Pแผนภูมิ3" sheetId="126" r:id="rId53"/>
    <sheet name="คำอธิบายคุณลักษณะ" sheetId="46" r:id="rId54"/>
    <sheet name="รูปแบบรายงาน" sheetId="95" r:id="rId55"/>
    <sheet name="Sheet1" sheetId="47" state="hidden" r:id="rId56"/>
  </sheets>
  <externalReferences>
    <externalReference r:id="rId57"/>
  </externalReferences>
  <definedNames>
    <definedName name="_xlnm._FilterDatabase" localSheetId="22" hidden="1">สรุปเวลาเรียน1!$B$3:$P$49</definedName>
    <definedName name="_xlnm._FilterDatabase" localSheetId="23" hidden="1">สรุปเวลาเรียน2!$B$3:$O$49</definedName>
    <definedName name="monthname">[1]หน้าหลัก!$AF$6:$AF$17</definedName>
    <definedName name="_xlnm.Print_Area" localSheetId="47">Pการอ่าน!$D$3:$M$48</definedName>
    <definedName name="_xlnm.Print_Area" localSheetId="44">Pคะแนนปลายปี!$D$3:$V$46</definedName>
    <definedName name="_xlnm.Print_Area" localSheetId="48">Pคุณลักษณะ!$D$3:$Z$48</definedName>
    <definedName name="_xlnm.Print_Area" localSheetId="50">Pแผนภูมิ1!$D$3:$V$30</definedName>
    <definedName name="_xlnm.Print_Area" localSheetId="51">Pแผนภูมิ2!$D$3:$I$35</definedName>
    <definedName name="_xlnm.Print_Area" localSheetId="52">Pแผนภูมิ3!$D$3:$I$29</definedName>
    <definedName name="_xlnm.Print_Area" localSheetId="49">'Pพัฒนาผู้เรียน '!$D$3:$K$46</definedName>
    <definedName name="_xlnm.Print_Area" localSheetId="45">Pสรุปเกรด!$D$3:$V$45</definedName>
    <definedName name="_xlnm.Print_Area" localSheetId="46">Pสรุปแยก!$D$2:$M$34</definedName>
    <definedName name="_xlnm.Print_Area" localSheetId="13">กค!$D$3:$AO$49</definedName>
    <definedName name="_xlnm.Print_Area" localSheetId="20">กพ!$D$3:$AO$49</definedName>
    <definedName name="_xlnm.Print_Area" localSheetId="15">กย!$D$3:$AO$49</definedName>
    <definedName name="_xlnm.Print_Area" localSheetId="41">การอ่าน!$D$3:$M$48</definedName>
    <definedName name="_xlnm.Print_Area" localSheetId="7">กำหนดรายวิชา!$D$4:$L$30</definedName>
    <definedName name="_xlnm.Print_Area" localSheetId="4">ข้อมูลนร.2!$D$3:$J$46</definedName>
    <definedName name="_xlnm.Print_Area" localSheetId="5">ข้อมูลนร.3!$D$3:$I$46</definedName>
    <definedName name="_xlnm.Print_Area" localSheetId="6">ข้อมูลนร.4!$D$3:$J$46</definedName>
    <definedName name="_xlnm.Print_Area" localSheetId="53">คำอธิบายคุณลักษณะ!$E$3:$G$45</definedName>
    <definedName name="_xlnm.Print_Area" localSheetId="42">คุณลักษณะ!$D$3:$Z$48</definedName>
    <definedName name="_xlnm.Print_Area" localSheetId="16">ตค!$D$3:$AO$49</definedName>
    <definedName name="_xlnm.Print_Area" localSheetId="18">ธค!$D$3:$AO$49</definedName>
    <definedName name="_xlnm.Print_Area" localSheetId="9">ปพ.5!$D$3:$R$45</definedName>
    <definedName name="_xlnm.Print_Area" localSheetId="10">ปพ.6!$D$3:$O$44</definedName>
    <definedName name="_xlnm.Print_Area" localSheetId="11">พค!$D$3:$AO$49</definedName>
    <definedName name="_xlnm.Print_Area" localSheetId="17">พย!$D$3:$AO$49</definedName>
    <definedName name="_xlnm.Print_Area" localSheetId="43">พัฒนาผู้เรียน!$D$3:$K$46</definedName>
    <definedName name="_xlnm.Print_Area" localSheetId="19">มค!$D$3:$AO$49</definedName>
    <definedName name="_xlnm.Print_Area" localSheetId="12">มิย!$D$3:$AO$49</definedName>
    <definedName name="_xlnm.Print_Area" localSheetId="21">มีค!$D$3:$AO$49</definedName>
    <definedName name="_xlnm.Print_Area" localSheetId="54">รูปแบบรายงาน!$E$3:$F$29</definedName>
    <definedName name="_xlnm.Print_Area" localSheetId="24">วิชา1!$D$3:$BB$47</definedName>
    <definedName name="_xlnm.Print_Area" localSheetId="33">วิชา10!$D$3:$BB$47</definedName>
    <definedName name="_xlnm.Print_Area" localSheetId="34">วิชา11!$D$3:$BB$47</definedName>
    <definedName name="_xlnm.Print_Area" localSheetId="35">วิชา12!$D$3:$BB$47</definedName>
    <definedName name="_xlnm.Print_Area" localSheetId="36">วิชา13!$D$3:$BB$47</definedName>
    <definedName name="_xlnm.Print_Area" localSheetId="37">วิชา14!$D$3:$BB$47</definedName>
    <definedName name="_xlnm.Print_Area" localSheetId="38">วิชา15!$D$3:$BB$47</definedName>
    <definedName name="_xlnm.Print_Area" localSheetId="39">วิชา16!$D$3:$BB$47</definedName>
    <definedName name="_xlnm.Print_Area" localSheetId="40">วิชา17!$D$3:$BB$47</definedName>
    <definedName name="_xlnm.Print_Area" localSheetId="25">วิชา2!$D$3:$BB$47</definedName>
    <definedName name="_xlnm.Print_Area" localSheetId="26">วิชา3!$D$3:$BB$47</definedName>
    <definedName name="_xlnm.Print_Area" localSheetId="27">วิชา4!$D$3:$BB$47</definedName>
    <definedName name="_xlnm.Print_Area" localSheetId="28">วิชา5!$D$3:$BB$47</definedName>
    <definedName name="_xlnm.Print_Area" localSheetId="29">วิชา6!$D$3:$BB$47</definedName>
    <definedName name="_xlnm.Print_Area" localSheetId="30">วิชา7!$D$3:$BB$47</definedName>
    <definedName name="_xlnm.Print_Area" localSheetId="31">วิชา8!$D$3:$BB$47</definedName>
    <definedName name="_xlnm.Print_Area" localSheetId="32">วิชา9!$D$3:$BB$47</definedName>
    <definedName name="_xlnm.Print_Area" localSheetId="14">สค!$D$3:$AO$49</definedName>
    <definedName name="_xlnm.Print_Area" localSheetId="22">สรุปเวลาเรียน1!$D$2:$P$49</definedName>
    <definedName name="_xlnm.Print_Area" localSheetId="23">สรุปเวลาเรียน2!$D$2:$O$49</definedName>
    <definedName name="_xlnm.Print_Titles" localSheetId="24">วิชา1!$D:$H</definedName>
    <definedName name="_xlnm.Print_Titles" localSheetId="33">วิชา10!$D:$H</definedName>
    <definedName name="_xlnm.Print_Titles" localSheetId="34">วิชา11!$D:$H</definedName>
    <definedName name="_xlnm.Print_Titles" localSheetId="35">วิชา12!$D:$H</definedName>
    <definedName name="_xlnm.Print_Titles" localSheetId="36">วิชา13!$D:$H</definedName>
    <definedName name="_xlnm.Print_Titles" localSheetId="37">วิชา14!$D:$H</definedName>
    <definedName name="_xlnm.Print_Titles" localSheetId="38">วิชา15!$D:$H</definedName>
    <definedName name="_xlnm.Print_Titles" localSheetId="39">วิชา16!$D:$H</definedName>
    <definedName name="_xlnm.Print_Titles" localSheetId="40">วิชา17!$D:$H</definedName>
    <definedName name="_xlnm.Print_Titles" localSheetId="25">วิชา2!$D:$H</definedName>
    <definedName name="_xlnm.Print_Titles" localSheetId="26">วิชา3!$D:$H</definedName>
    <definedName name="_xlnm.Print_Titles" localSheetId="27">วิชา4!$D:$H</definedName>
    <definedName name="_xlnm.Print_Titles" localSheetId="28">วิชา5!$D:$H</definedName>
    <definedName name="_xlnm.Print_Titles" localSheetId="29">วิชา6!$D:$H</definedName>
    <definedName name="_xlnm.Print_Titles" localSheetId="30">วิชา7!$D:$H</definedName>
    <definedName name="_xlnm.Print_Titles" localSheetId="31">วิชา8!$D:$H</definedName>
    <definedName name="_xlnm.Print_Titles" localSheetId="32">วิชา9!$D:$H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0" i="110" l="1"/>
  <c r="L10" i="90" l="1"/>
  <c r="G12" i="90"/>
  <c r="G11" i="90"/>
  <c r="G10" i="90"/>
  <c r="G9" i="90"/>
  <c r="G8" i="90"/>
  <c r="G7" i="90"/>
  <c r="E40" i="90"/>
  <c r="E3" i="153"/>
  <c r="F3" i="139"/>
  <c r="O11" i="139"/>
  <c r="O12" i="139"/>
  <c r="E11" i="139"/>
  <c r="F11" i="139"/>
  <c r="G11" i="139"/>
  <c r="H11" i="139"/>
  <c r="I11" i="139"/>
  <c r="J11" i="139"/>
  <c r="K11" i="139"/>
  <c r="L11" i="139"/>
  <c r="M11" i="139"/>
  <c r="N11" i="139"/>
  <c r="E12" i="139"/>
  <c r="F12" i="139"/>
  <c r="G12" i="139"/>
  <c r="H12" i="139"/>
  <c r="I12" i="139"/>
  <c r="J12" i="139"/>
  <c r="K12" i="139"/>
  <c r="L12" i="139"/>
  <c r="M12" i="139"/>
  <c r="N12" i="139"/>
  <c r="E9" i="139"/>
  <c r="K7" i="139"/>
  <c r="D12" i="153"/>
  <c r="D11" i="153"/>
  <c r="D10" i="153"/>
  <c r="I5" i="153"/>
  <c r="H5" i="153"/>
  <c r="G5" i="153"/>
  <c r="F5" i="153"/>
  <c r="E5" i="153"/>
  <c r="S7" i="81"/>
  <c r="E5" i="81"/>
  <c r="E32" i="110"/>
  <c r="E31" i="110"/>
  <c r="E30" i="110"/>
  <c r="E29" i="110"/>
  <c r="J25" i="110"/>
  <c r="J26" i="110"/>
  <c r="J27" i="110"/>
  <c r="I25" i="110"/>
  <c r="I26" i="110"/>
  <c r="I27" i="110"/>
  <c r="E25" i="110"/>
  <c r="E26" i="110"/>
  <c r="E27" i="110"/>
  <c r="D25" i="110"/>
  <c r="D26" i="110"/>
  <c r="K26" i="110" s="1"/>
  <c r="D27" i="110"/>
  <c r="E30" i="90"/>
  <c r="E31" i="90"/>
  <c r="E32" i="90"/>
  <c r="D30" i="90"/>
  <c r="D31" i="90"/>
  <c r="D32" i="90"/>
  <c r="M10" i="52"/>
  <c r="M11" i="52"/>
  <c r="M9" i="52"/>
  <c r="L10" i="52"/>
  <c r="L11" i="52"/>
  <c r="L9" i="52"/>
  <c r="Q10" i="52"/>
  <c r="Q11" i="52"/>
  <c r="Q13" i="52"/>
  <c r="Q9" i="52"/>
  <c r="R10" i="52"/>
  <c r="S10" i="52"/>
  <c r="T10" i="52"/>
  <c r="R11" i="52"/>
  <c r="S11" i="52"/>
  <c r="T11" i="52"/>
  <c r="R12" i="52"/>
  <c r="Q12" i="52" s="1"/>
  <c r="S12" i="52"/>
  <c r="T12" i="52"/>
  <c r="R13" i="52"/>
  <c r="S13" i="52"/>
  <c r="T13" i="52"/>
  <c r="R14" i="52"/>
  <c r="S14" i="52"/>
  <c r="T14" i="52"/>
  <c r="R15" i="52"/>
  <c r="S15" i="52"/>
  <c r="T15" i="52"/>
  <c r="Q15" i="52" s="1"/>
  <c r="R16" i="52"/>
  <c r="Q16" i="52" s="1"/>
  <c r="S16" i="52"/>
  <c r="T16" i="52"/>
  <c r="R17" i="52"/>
  <c r="Q17" i="52" s="1"/>
  <c r="S17" i="52"/>
  <c r="T17" i="52"/>
  <c r="R18" i="52"/>
  <c r="Q18" i="52" s="1"/>
  <c r="S18" i="52"/>
  <c r="T18" i="52"/>
  <c r="R19" i="52"/>
  <c r="S19" i="52"/>
  <c r="T19" i="52"/>
  <c r="Q19" i="52" s="1"/>
  <c r="R20" i="52"/>
  <c r="Q20" i="52" s="1"/>
  <c r="S20" i="52"/>
  <c r="T20" i="52"/>
  <c r="R21" i="52"/>
  <c r="Q21" i="52" s="1"/>
  <c r="S21" i="52"/>
  <c r="T21" i="52"/>
  <c r="R22" i="52"/>
  <c r="Q22" i="52" s="1"/>
  <c r="S22" i="52"/>
  <c r="T22" i="52"/>
  <c r="R23" i="52"/>
  <c r="S23" i="52"/>
  <c r="T23" i="52"/>
  <c r="Q23" i="52" s="1"/>
  <c r="R24" i="52"/>
  <c r="Q24" i="52" s="1"/>
  <c r="S24" i="52"/>
  <c r="T24" i="52"/>
  <c r="R25" i="52"/>
  <c r="Q25" i="52" s="1"/>
  <c r="S25" i="52"/>
  <c r="T25" i="52"/>
  <c r="R26" i="52"/>
  <c r="Q26" i="52" s="1"/>
  <c r="S26" i="52"/>
  <c r="T26" i="52"/>
  <c r="R27" i="52"/>
  <c r="S27" i="52"/>
  <c r="T27" i="52"/>
  <c r="Q27" i="52" s="1"/>
  <c r="R28" i="52"/>
  <c r="Q28" i="52" s="1"/>
  <c r="S28" i="52"/>
  <c r="T28" i="52"/>
  <c r="R29" i="52"/>
  <c r="Q29" i="52" s="1"/>
  <c r="S29" i="52"/>
  <c r="T29" i="52"/>
  <c r="R30" i="52"/>
  <c r="Q30" i="52" s="1"/>
  <c r="S30" i="52"/>
  <c r="T30" i="52"/>
  <c r="R31" i="52"/>
  <c r="S31" i="52"/>
  <c r="T31" i="52"/>
  <c r="Q31" i="52" s="1"/>
  <c r="R32" i="52"/>
  <c r="Q32" i="52" s="1"/>
  <c r="S32" i="52"/>
  <c r="T32" i="52"/>
  <c r="R33" i="52"/>
  <c r="Q33" i="52" s="1"/>
  <c r="S33" i="52"/>
  <c r="T33" i="52"/>
  <c r="R34" i="52"/>
  <c r="S34" i="52"/>
  <c r="T34" i="52"/>
  <c r="R35" i="52"/>
  <c r="S35" i="52"/>
  <c r="T35" i="52"/>
  <c r="Q35" i="52" s="1"/>
  <c r="R36" i="52"/>
  <c r="Q36" i="52" s="1"/>
  <c r="S36" i="52"/>
  <c r="T36" i="52"/>
  <c r="R37" i="52"/>
  <c r="Q37" i="52" s="1"/>
  <c r="S37" i="52"/>
  <c r="T37" i="52"/>
  <c r="R38" i="52"/>
  <c r="Q38" i="52" s="1"/>
  <c r="S38" i="52"/>
  <c r="T38" i="52"/>
  <c r="R39" i="52"/>
  <c r="S39" i="52"/>
  <c r="T39" i="52"/>
  <c r="Q39" i="52" s="1"/>
  <c r="R40" i="52"/>
  <c r="S40" i="52"/>
  <c r="T40" i="52"/>
  <c r="R41" i="52"/>
  <c r="Q41" i="52" s="1"/>
  <c r="S41" i="52"/>
  <c r="T41" i="52"/>
  <c r="R42" i="52"/>
  <c r="Q42" i="52" s="1"/>
  <c r="S42" i="52"/>
  <c r="T42" i="52"/>
  <c r="R43" i="52"/>
  <c r="S43" i="52"/>
  <c r="T43" i="52"/>
  <c r="Q43" i="52" s="1"/>
  <c r="R44" i="52"/>
  <c r="Q44" i="52" s="1"/>
  <c r="S44" i="52"/>
  <c r="T44" i="52"/>
  <c r="R45" i="52"/>
  <c r="Q45" i="52" s="1"/>
  <c r="S45" i="52"/>
  <c r="T45" i="52"/>
  <c r="R46" i="52"/>
  <c r="Q46" i="52" s="1"/>
  <c r="S46" i="52"/>
  <c r="T46" i="52"/>
  <c r="R47" i="52"/>
  <c r="S47" i="52"/>
  <c r="T47" i="52"/>
  <c r="Q47" i="52" s="1"/>
  <c r="R48" i="52"/>
  <c r="Q48" i="52" s="1"/>
  <c r="S48" i="52"/>
  <c r="T48" i="52"/>
  <c r="S9" i="52"/>
  <c r="R9" i="52"/>
  <c r="T9" i="52"/>
  <c r="E9" i="52"/>
  <c r="AD10" i="51"/>
  <c r="AD11" i="51"/>
  <c r="AD9" i="51"/>
  <c r="Y10" i="51"/>
  <c r="Y11" i="51"/>
  <c r="AE10" i="51"/>
  <c r="AF10" i="51"/>
  <c r="AG10" i="51"/>
  <c r="AH10" i="51"/>
  <c r="AI10" i="51"/>
  <c r="AJ10" i="51"/>
  <c r="AK10" i="51"/>
  <c r="AL10" i="51"/>
  <c r="AE11" i="51"/>
  <c r="AF11" i="51"/>
  <c r="AG11" i="51"/>
  <c r="AH11" i="51"/>
  <c r="AI11" i="51"/>
  <c r="AJ11" i="51"/>
  <c r="AK11" i="51"/>
  <c r="AL11" i="51"/>
  <c r="AE12" i="51"/>
  <c r="AD12" i="51" s="1"/>
  <c r="AF12" i="51"/>
  <c r="AG12" i="51"/>
  <c r="AH12" i="51"/>
  <c r="AI12" i="51"/>
  <c r="AJ12" i="51"/>
  <c r="AK12" i="51"/>
  <c r="AL12" i="51"/>
  <c r="AE13" i="51"/>
  <c r="AF13" i="51"/>
  <c r="AG13" i="51"/>
  <c r="AD13" i="51" s="1"/>
  <c r="AH13" i="51"/>
  <c r="AI13" i="51"/>
  <c r="AJ13" i="51"/>
  <c r="AK13" i="51"/>
  <c r="AL13" i="51"/>
  <c r="AE14" i="51"/>
  <c r="AF14" i="51"/>
  <c r="AG14" i="51"/>
  <c r="AH14" i="51"/>
  <c r="AI14" i="51"/>
  <c r="AJ14" i="51"/>
  <c r="AK14" i="51"/>
  <c r="AL14" i="51"/>
  <c r="AE15" i="51"/>
  <c r="AD15" i="51" s="1"/>
  <c r="AF15" i="51"/>
  <c r="AG15" i="51"/>
  <c r="AH15" i="51"/>
  <c r="AI15" i="51"/>
  <c r="AJ15" i="51"/>
  <c r="AK15" i="51"/>
  <c r="AL15" i="51"/>
  <c r="AE16" i="51"/>
  <c r="AD16" i="51" s="1"/>
  <c r="AF16" i="51"/>
  <c r="AG16" i="51"/>
  <c r="AH16" i="51"/>
  <c r="AI16" i="51"/>
  <c r="AJ16" i="51"/>
  <c r="AK16" i="51"/>
  <c r="AL16" i="51"/>
  <c r="AE17" i="51"/>
  <c r="AD17" i="51" s="1"/>
  <c r="AF17" i="51"/>
  <c r="AG17" i="51"/>
  <c r="AH17" i="51"/>
  <c r="AI17" i="51"/>
  <c r="AJ17" i="51"/>
  <c r="AK17" i="51"/>
  <c r="AL17" i="51"/>
  <c r="AE18" i="51"/>
  <c r="AF18" i="51"/>
  <c r="AG18" i="51"/>
  <c r="AD18" i="51" s="1"/>
  <c r="AH18" i="51"/>
  <c r="AI18" i="51"/>
  <c r="AJ18" i="51"/>
  <c r="AK18" i="51"/>
  <c r="AL18" i="51"/>
  <c r="AE19" i="51"/>
  <c r="AD19" i="51" s="1"/>
  <c r="AF19" i="51"/>
  <c r="AG19" i="51"/>
  <c r="AH19" i="51"/>
  <c r="AI19" i="51"/>
  <c r="AJ19" i="51"/>
  <c r="AK19" i="51"/>
  <c r="AL19" i="51"/>
  <c r="AE20" i="51"/>
  <c r="AD20" i="51" s="1"/>
  <c r="AF20" i="51"/>
  <c r="AG20" i="51"/>
  <c r="AH20" i="51"/>
  <c r="AI20" i="51"/>
  <c r="AJ20" i="51"/>
  <c r="AK20" i="51"/>
  <c r="AL20" i="51"/>
  <c r="AE21" i="51"/>
  <c r="AD21" i="51" s="1"/>
  <c r="AF21" i="51"/>
  <c r="AG21" i="51"/>
  <c r="AH21" i="51"/>
  <c r="AI21" i="51"/>
  <c r="AJ21" i="51"/>
  <c r="AK21" i="51"/>
  <c r="AL21" i="51"/>
  <c r="AE22" i="51"/>
  <c r="AF22" i="51"/>
  <c r="AG22" i="51"/>
  <c r="AD22" i="51" s="1"/>
  <c r="AH22" i="51"/>
  <c r="AI22" i="51"/>
  <c r="AJ22" i="51"/>
  <c r="AK22" i="51"/>
  <c r="AL22" i="51"/>
  <c r="AE23" i="51"/>
  <c r="AF23" i="51"/>
  <c r="AG23" i="51"/>
  <c r="AH23" i="51"/>
  <c r="AI23" i="51"/>
  <c r="AJ23" i="51"/>
  <c r="AK23" i="51"/>
  <c r="AL23" i="51"/>
  <c r="AE24" i="51"/>
  <c r="AD24" i="51" s="1"/>
  <c r="AF24" i="51"/>
  <c r="AG24" i="51"/>
  <c r="AH24" i="51"/>
  <c r="AI24" i="51"/>
  <c r="AJ24" i="51"/>
  <c r="AK24" i="51"/>
  <c r="AL24" i="51"/>
  <c r="AE25" i="51"/>
  <c r="AD25" i="51" s="1"/>
  <c r="AF25" i="51"/>
  <c r="AG25" i="51"/>
  <c r="AH25" i="51"/>
  <c r="AI25" i="51"/>
  <c r="AJ25" i="51"/>
  <c r="AK25" i="51"/>
  <c r="AL25" i="51"/>
  <c r="AE26" i="51"/>
  <c r="AD26" i="51" s="1"/>
  <c r="AF26" i="51"/>
  <c r="AG26" i="51"/>
  <c r="AH26" i="51"/>
  <c r="AI26" i="51"/>
  <c r="AJ26" i="51"/>
  <c r="AK26" i="51"/>
  <c r="AL26" i="51"/>
  <c r="AE27" i="51"/>
  <c r="AD27" i="51" s="1"/>
  <c r="AF27" i="51"/>
  <c r="AG27" i="51"/>
  <c r="AH27" i="51"/>
  <c r="AI27" i="51"/>
  <c r="AJ27" i="51"/>
  <c r="AK27" i="51"/>
  <c r="AL27" i="51"/>
  <c r="AE28" i="51"/>
  <c r="AD28" i="51" s="1"/>
  <c r="AF28" i="51"/>
  <c r="AG28" i="51"/>
  <c r="AH28" i="51"/>
  <c r="AI28" i="51"/>
  <c r="AJ28" i="51"/>
  <c r="AK28" i="51"/>
  <c r="AL28" i="51"/>
  <c r="AE29" i="51"/>
  <c r="AD29" i="51" s="1"/>
  <c r="AF29" i="51"/>
  <c r="AG29" i="51"/>
  <c r="AH29" i="51"/>
  <c r="AI29" i="51"/>
  <c r="AJ29" i="51"/>
  <c r="AK29" i="51"/>
  <c r="AL29" i="51"/>
  <c r="AE30" i="51"/>
  <c r="AD30" i="51" s="1"/>
  <c r="AF30" i="51"/>
  <c r="AG30" i="51"/>
  <c r="AH30" i="51"/>
  <c r="AI30" i="51"/>
  <c r="AJ30" i="51"/>
  <c r="AK30" i="51"/>
  <c r="AL30" i="51"/>
  <c r="AE31" i="51"/>
  <c r="AD31" i="51" s="1"/>
  <c r="AF31" i="51"/>
  <c r="AG31" i="51"/>
  <c r="AH31" i="51"/>
  <c r="AI31" i="51"/>
  <c r="AJ31" i="51"/>
  <c r="AK31" i="51"/>
  <c r="AL31" i="51"/>
  <c r="AE32" i="51"/>
  <c r="AD32" i="51" s="1"/>
  <c r="AF32" i="51"/>
  <c r="AG32" i="51"/>
  <c r="AH32" i="51"/>
  <c r="AI32" i="51"/>
  <c r="AJ32" i="51"/>
  <c r="AK32" i="51"/>
  <c r="AL32" i="51"/>
  <c r="AE33" i="51"/>
  <c r="AD33" i="51" s="1"/>
  <c r="AF33" i="51"/>
  <c r="AG33" i="51"/>
  <c r="AH33" i="51"/>
  <c r="AI33" i="51"/>
  <c r="AJ33" i="51"/>
  <c r="AK33" i="51"/>
  <c r="AL33" i="51"/>
  <c r="AE34" i="51"/>
  <c r="AD34" i="51" s="1"/>
  <c r="AF34" i="51"/>
  <c r="AG34" i="51"/>
  <c r="AH34" i="51"/>
  <c r="AI34" i="51"/>
  <c r="AJ34" i="51"/>
  <c r="AK34" i="51"/>
  <c r="AL34" i="51"/>
  <c r="AE35" i="51"/>
  <c r="AD35" i="51" s="1"/>
  <c r="AF35" i="51"/>
  <c r="AG35" i="51"/>
  <c r="AH35" i="51"/>
  <c r="AI35" i="51"/>
  <c r="AJ35" i="51"/>
  <c r="AK35" i="51"/>
  <c r="AL35" i="51"/>
  <c r="AE36" i="51"/>
  <c r="AD36" i="51" s="1"/>
  <c r="AF36" i="51"/>
  <c r="AG36" i="51"/>
  <c r="AH36" i="51"/>
  <c r="AI36" i="51"/>
  <c r="AJ36" i="51"/>
  <c r="AK36" i="51"/>
  <c r="AL36" i="51"/>
  <c r="AE37" i="51"/>
  <c r="AD37" i="51" s="1"/>
  <c r="AF37" i="51"/>
  <c r="AG37" i="51"/>
  <c r="AH37" i="51"/>
  <c r="AI37" i="51"/>
  <c r="AJ37" i="51"/>
  <c r="AK37" i="51"/>
  <c r="AL37" i="51"/>
  <c r="AE38" i="51"/>
  <c r="AD38" i="51" s="1"/>
  <c r="AF38" i="51"/>
  <c r="AG38" i="51"/>
  <c r="AH38" i="51"/>
  <c r="AI38" i="51"/>
  <c r="AJ38" i="51"/>
  <c r="AK38" i="51"/>
  <c r="AL38" i="51"/>
  <c r="AE39" i="51"/>
  <c r="AD39" i="51" s="1"/>
  <c r="AF39" i="51"/>
  <c r="AG39" i="51"/>
  <c r="AH39" i="51"/>
  <c r="AI39" i="51"/>
  <c r="AJ39" i="51"/>
  <c r="AK39" i="51"/>
  <c r="AL39" i="51"/>
  <c r="AE40" i="51"/>
  <c r="AD40" i="51" s="1"/>
  <c r="AF40" i="51"/>
  <c r="AG40" i="51"/>
  <c r="AH40" i="51"/>
  <c r="AI40" i="51"/>
  <c r="AJ40" i="51"/>
  <c r="AK40" i="51"/>
  <c r="AL40" i="51"/>
  <c r="AE41" i="51"/>
  <c r="AD41" i="51" s="1"/>
  <c r="AF41" i="51"/>
  <c r="AG41" i="51"/>
  <c r="AH41" i="51"/>
  <c r="AI41" i="51"/>
  <c r="AJ41" i="51"/>
  <c r="AK41" i="51"/>
  <c r="AL41" i="51"/>
  <c r="AE42" i="51"/>
  <c r="AD42" i="51" s="1"/>
  <c r="AF42" i="51"/>
  <c r="AG42" i="51"/>
  <c r="AH42" i="51"/>
  <c r="AI42" i="51"/>
  <c r="AJ42" i="51"/>
  <c r="AK42" i="51"/>
  <c r="AL42" i="51"/>
  <c r="AE43" i="51"/>
  <c r="AD43" i="51" s="1"/>
  <c r="AF43" i="51"/>
  <c r="AG43" i="51"/>
  <c r="AH43" i="51"/>
  <c r="AI43" i="51"/>
  <c r="AJ43" i="51"/>
  <c r="AK43" i="51"/>
  <c r="AL43" i="51"/>
  <c r="AE44" i="51"/>
  <c r="AD44" i="51" s="1"/>
  <c r="AF44" i="51"/>
  <c r="AG44" i="51"/>
  <c r="AH44" i="51"/>
  <c r="AI44" i="51"/>
  <c r="AJ44" i="51"/>
  <c r="AK44" i="51"/>
  <c r="AL44" i="51"/>
  <c r="AE45" i="51"/>
  <c r="AD45" i="51" s="1"/>
  <c r="AF45" i="51"/>
  <c r="AG45" i="51"/>
  <c r="AH45" i="51"/>
  <c r="AI45" i="51"/>
  <c r="AJ45" i="51"/>
  <c r="AK45" i="51"/>
  <c r="AL45" i="51"/>
  <c r="AE46" i="51"/>
  <c r="AD46" i="51" s="1"/>
  <c r="AF46" i="51"/>
  <c r="AG46" i="51"/>
  <c r="AH46" i="51"/>
  <c r="AI46" i="51"/>
  <c r="AJ46" i="51"/>
  <c r="AK46" i="51"/>
  <c r="AL46" i="51"/>
  <c r="AE47" i="51"/>
  <c r="AD47" i="51" s="1"/>
  <c r="AF47" i="51"/>
  <c r="AG47" i="51"/>
  <c r="AH47" i="51"/>
  <c r="AI47" i="51"/>
  <c r="AJ47" i="51"/>
  <c r="AK47" i="51"/>
  <c r="AL47" i="51"/>
  <c r="AE48" i="51"/>
  <c r="AD48" i="51" s="1"/>
  <c r="AF48" i="51"/>
  <c r="AG48" i="51"/>
  <c r="AH48" i="51"/>
  <c r="AI48" i="51"/>
  <c r="AJ48" i="51"/>
  <c r="AK48" i="51"/>
  <c r="AL48" i="51"/>
  <c r="AI9" i="51"/>
  <c r="AH9" i="51"/>
  <c r="AF9" i="51"/>
  <c r="AE9" i="51"/>
  <c r="AL9" i="51"/>
  <c r="AK9" i="51"/>
  <c r="AJ9" i="51"/>
  <c r="AG9" i="51"/>
  <c r="E9" i="51"/>
  <c r="U5" i="75"/>
  <c r="U7" i="81" s="1"/>
  <c r="T5" i="75"/>
  <c r="T7" i="81" s="1"/>
  <c r="S5" i="75"/>
  <c r="R5" i="75"/>
  <c r="AP5" i="74"/>
  <c r="AO5" i="74"/>
  <c r="AN5" i="74"/>
  <c r="S5" i="74"/>
  <c r="T5" i="74"/>
  <c r="U5" i="74"/>
  <c r="R5" i="74"/>
  <c r="D25" i="76"/>
  <c r="E25" i="76"/>
  <c r="D26" i="76"/>
  <c r="E26" i="76"/>
  <c r="D27" i="76"/>
  <c r="E27" i="76"/>
  <c r="AZ7" i="152"/>
  <c r="AY7" i="152"/>
  <c r="I3" i="152"/>
  <c r="V3" i="152" s="1"/>
  <c r="F4" i="152"/>
  <c r="F3" i="152"/>
  <c r="AZ7" i="151"/>
  <c r="AY7" i="151"/>
  <c r="I3" i="151"/>
  <c r="V3" i="151" s="1"/>
  <c r="AZ7" i="150"/>
  <c r="AY7" i="150"/>
  <c r="I3" i="123"/>
  <c r="AZ7" i="114"/>
  <c r="I3" i="150"/>
  <c r="V3" i="150" s="1"/>
  <c r="F4" i="151"/>
  <c r="F3" i="151"/>
  <c r="F4" i="150"/>
  <c r="F3" i="150"/>
  <c r="P23" i="92"/>
  <c r="Q23" i="92"/>
  <c r="P24" i="92"/>
  <c r="Q24" i="92"/>
  <c r="P25" i="92"/>
  <c r="Q25" i="92"/>
  <c r="AV47" i="152"/>
  <c r="AV46" i="152"/>
  <c r="AV45" i="152"/>
  <c r="AV44" i="152"/>
  <c r="AV43" i="152"/>
  <c r="AV42" i="152"/>
  <c r="AV41" i="152"/>
  <c r="AV40" i="152"/>
  <c r="AV39" i="152"/>
  <c r="AV38" i="152"/>
  <c r="AV37" i="152"/>
  <c r="AV36" i="152"/>
  <c r="AV35" i="152"/>
  <c r="AV34" i="152"/>
  <c r="AV33" i="152"/>
  <c r="AV32" i="152"/>
  <c r="AV31" i="152"/>
  <c r="AV30" i="152"/>
  <c r="AV29" i="152"/>
  <c r="AV28" i="152"/>
  <c r="AV27" i="152"/>
  <c r="AV26" i="152"/>
  <c r="AV25" i="152"/>
  <c r="AV24" i="152"/>
  <c r="AV23" i="152"/>
  <c r="AV22" i="152"/>
  <c r="AV21" i="152"/>
  <c r="AV20" i="152"/>
  <c r="AV19" i="152"/>
  <c r="AV18" i="152"/>
  <c r="AV17" i="152"/>
  <c r="AV16" i="152"/>
  <c r="AV15" i="152"/>
  <c r="AV14" i="152"/>
  <c r="AV13" i="152"/>
  <c r="AV12" i="152"/>
  <c r="AV11" i="152"/>
  <c r="AV10" i="152"/>
  <c r="AV9" i="152"/>
  <c r="AV8" i="152"/>
  <c r="AV7" i="152"/>
  <c r="AW3" i="152"/>
  <c r="AV47" i="151"/>
  <c r="AV46" i="151"/>
  <c r="AV45" i="151"/>
  <c r="AV44" i="151"/>
  <c r="AV43" i="151"/>
  <c r="AV42" i="151"/>
  <c r="AV41" i="151"/>
  <c r="AV40" i="151"/>
  <c r="AV39" i="151"/>
  <c r="AV38" i="151"/>
  <c r="AV37" i="151"/>
  <c r="AV36" i="151"/>
  <c r="AV35" i="151"/>
  <c r="AV34" i="151"/>
  <c r="AV33" i="151"/>
  <c r="AV32" i="151"/>
  <c r="AV31" i="151"/>
  <c r="AV30" i="151"/>
  <c r="AV29" i="151"/>
  <c r="AV28" i="151"/>
  <c r="AV27" i="151"/>
  <c r="AV26" i="151"/>
  <c r="AV25" i="151"/>
  <c r="AV24" i="151"/>
  <c r="AV23" i="151"/>
  <c r="AV22" i="151"/>
  <c r="AV21" i="151"/>
  <c r="AV20" i="151"/>
  <c r="AV19" i="151"/>
  <c r="AV18" i="151"/>
  <c r="AV17" i="151"/>
  <c r="AV16" i="151"/>
  <c r="AV15" i="151"/>
  <c r="AV14" i="151"/>
  <c r="AV13" i="151"/>
  <c r="AV12" i="151"/>
  <c r="AV11" i="151"/>
  <c r="AV10" i="151"/>
  <c r="AV9" i="151"/>
  <c r="AV8" i="151"/>
  <c r="BA7" i="151"/>
  <c r="AW7" i="151"/>
  <c r="AV7" i="151"/>
  <c r="AW3" i="151"/>
  <c r="AV47" i="150"/>
  <c r="AV46" i="150"/>
  <c r="AV45" i="150"/>
  <c r="AV44" i="150"/>
  <c r="AV43" i="150"/>
  <c r="AV42" i="150"/>
  <c r="AV41" i="150"/>
  <c r="AV40" i="150"/>
  <c r="AV39" i="150"/>
  <c r="AV38" i="150"/>
  <c r="AV37" i="150"/>
  <c r="AV36" i="150"/>
  <c r="AV35" i="150"/>
  <c r="AV34" i="150"/>
  <c r="AV33" i="150"/>
  <c r="AV32" i="150"/>
  <c r="AV31" i="150"/>
  <c r="AV30" i="150"/>
  <c r="AV29" i="150"/>
  <c r="AV28" i="150"/>
  <c r="AV27" i="150"/>
  <c r="AV26" i="150"/>
  <c r="AV25" i="150"/>
  <c r="AV24" i="150"/>
  <c r="AV23" i="150"/>
  <c r="AV22" i="150"/>
  <c r="AV21" i="150"/>
  <c r="AV20" i="150"/>
  <c r="AV19" i="150"/>
  <c r="AV18" i="150"/>
  <c r="AV17" i="150"/>
  <c r="AV16" i="150"/>
  <c r="AV15" i="150"/>
  <c r="AV14" i="150"/>
  <c r="AV13" i="150"/>
  <c r="AV12" i="150"/>
  <c r="AV11" i="150"/>
  <c r="AV10" i="150"/>
  <c r="AV9" i="150"/>
  <c r="AV8" i="150"/>
  <c r="AV7" i="150"/>
  <c r="AW3" i="150"/>
  <c r="Q34" i="52" l="1"/>
  <c r="Q40" i="52"/>
  <c r="AD23" i="51"/>
  <c r="K25" i="110"/>
  <c r="K27" i="110"/>
  <c r="AD14" i="51"/>
  <c r="Q14" i="52"/>
  <c r="Y9" i="51"/>
  <c r="Z9" i="51" s="1"/>
  <c r="BA7" i="152"/>
  <c r="AW7" i="152"/>
  <c r="AI3" i="151"/>
  <c r="AI3" i="152"/>
  <c r="D9" i="152"/>
  <c r="D8" i="152"/>
  <c r="F8" i="152" s="1"/>
  <c r="D10" i="152"/>
  <c r="F10" i="152" s="1"/>
  <c r="D9" i="151"/>
  <c r="D8" i="151"/>
  <c r="D10" i="151"/>
  <c r="D10" i="150"/>
  <c r="D9" i="150"/>
  <c r="D8" i="150"/>
  <c r="BA7" i="150"/>
  <c r="AW7" i="150"/>
  <c r="AI3" i="150"/>
  <c r="F4" i="119"/>
  <c r="AW8" i="152" l="1"/>
  <c r="AY8" i="152" s="1"/>
  <c r="BA8" i="152" s="1"/>
  <c r="AW10" i="152"/>
  <c r="AY10" i="152" s="1"/>
  <c r="BA10" i="152" s="1"/>
  <c r="BB10" i="152" s="1"/>
  <c r="U8" i="74" s="1"/>
  <c r="AP8" i="74" s="1"/>
  <c r="E8" i="152"/>
  <c r="AW9" i="152"/>
  <c r="AY9" i="152" s="1"/>
  <c r="BA9" i="152" s="1"/>
  <c r="E9" i="152"/>
  <c r="F9" i="152"/>
  <c r="E10" i="152"/>
  <c r="F10" i="151"/>
  <c r="E10" i="151"/>
  <c r="AW10" i="151"/>
  <c r="AY10" i="151" s="1"/>
  <c r="BA10" i="151" s="1"/>
  <c r="F8" i="151"/>
  <c r="E8" i="151"/>
  <c r="AW8" i="151"/>
  <c r="AY8" i="151" s="1"/>
  <c r="BA8" i="151" s="1"/>
  <c r="F9" i="151"/>
  <c r="E9" i="151"/>
  <c r="AW9" i="151"/>
  <c r="AY9" i="151" s="1"/>
  <c r="BA9" i="151" s="1"/>
  <c r="F8" i="150"/>
  <c r="AW8" i="150"/>
  <c r="AY8" i="150" s="1"/>
  <c r="BA8" i="150" s="1"/>
  <c r="E8" i="150"/>
  <c r="F9" i="150"/>
  <c r="AW9" i="150"/>
  <c r="AY9" i="150" s="1"/>
  <c r="BA9" i="150" s="1"/>
  <c r="E9" i="150"/>
  <c r="F10" i="150"/>
  <c r="AW10" i="150"/>
  <c r="AY10" i="150" s="1"/>
  <c r="BA10" i="150" s="1"/>
  <c r="E10" i="150"/>
  <c r="AZ7" i="123"/>
  <c r="AY7" i="123"/>
  <c r="AZ7" i="122"/>
  <c r="AY7" i="122"/>
  <c r="AZ7" i="121"/>
  <c r="AY7" i="121"/>
  <c r="AZ7" i="120"/>
  <c r="AY7" i="120"/>
  <c r="AZ7" i="119"/>
  <c r="AY7" i="119"/>
  <c r="AZ7" i="118"/>
  <c r="AY7" i="118"/>
  <c r="AZ7" i="117"/>
  <c r="AY7" i="117"/>
  <c r="AZ7" i="116"/>
  <c r="AY7" i="116"/>
  <c r="AZ7" i="115"/>
  <c r="AY7" i="115"/>
  <c r="AY7" i="114"/>
  <c r="AZ7" i="113"/>
  <c r="AY7" i="113"/>
  <c r="AZ7" i="112"/>
  <c r="AY7" i="112"/>
  <c r="AZ7" i="111"/>
  <c r="AY7" i="111"/>
  <c r="BB10" i="150" l="1"/>
  <c r="S8" i="74" s="1"/>
  <c r="AN8" i="74" s="1"/>
  <c r="S8" i="75"/>
  <c r="BB9" i="151"/>
  <c r="T7" i="74" s="1"/>
  <c r="AO7" i="74" s="1"/>
  <c r="T7" i="75"/>
  <c r="BB8" i="150"/>
  <c r="S6" i="74" s="1"/>
  <c r="S6" i="75"/>
  <c r="BB10" i="151"/>
  <c r="T8" i="74" s="1"/>
  <c r="AO8" i="74" s="1"/>
  <c r="T8" i="75"/>
  <c r="BB9" i="150"/>
  <c r="S7" i="74" s="1"/>
  <c r="AN7" i="74" s="1"/>
  <c r="S7" i="75"/>
  <c r="BB8" i="151"/>
  <c r="T6" i="74" s="1"/>
  <c r="T6" i="75"/>
  <c r="U8" i="75"/>
  <c r="BB8" i="152"/>
  <c r="U6" i="74" s="1"/>
  <c r="U6" i="75"/>
  <c r="BB9" i="152"/>
  <c r="U7" i="74" s="1"/>
  <c r="AP7" i="74" s="1"/>
  <c r="U7" i="75"/>
  <c r="D11" i="139"/>
  <c r="D12" i="139"/>
  <c r="D10" i="139"/>
  <c r="J9" i="139"/>
  <c r="I9" i="139"/>
  <c r="H9" i="139"/>
  <c r="G9" i="139"/>
  <c r="F9" i="139"/>
  <c r="J5" i="139"/>
  <c r="I5" i="139"/>
  <c r="H5" i="139"/>
  <c r="G5" i="139"/>
  <c r="F5" i="139"/>
  <c r="D11" i="149"/>
  <c r="AN11" i="149" s="1"/>
  <c r="AM10" i="149"/>
  <c r="AL10" i="149"/>
  <c r="D10" i="149"/>
  <c r="AO10" i="149" s="1"/>
  <c r="AO9" i="149"/>
  <c r="D9" i="149"/>
  <c r="AK9" i="149" s="1"/>
  <c r="I10" i="153" s="1"/>
  <c r="AK8" i="149"/>
  <c r="I9" i="153" s="1"/>
  <c r="AL6" i="149"/>
  <c r="H6" i="149"/>
  <c r="I6" i="149" s="1"/>
  <c r="J6" i="149" s="1"/>
  <c r="K6" i="149" s="1"/>
  <c r="L6" i="149" s="1"/>
  <c r="M6" i="149" s="1"/>
  <c r="N6" i="149" s="1"/>
  <c r="O6" i="149" s="1"/>
  <c r="P6" i="149" s="1"/>
  <c r="Q6" i="149" s="1"/>
  <c r="R6" i="149" s="1"/>
  <c r="S6" i="149" s="1"/>
  <c r="T6" i="149" s="1"/>
  <c r="U6" i="149" s="1"/>
  <c r="V6" i="149" s="1"/>
  <c r="W6" i="149" s="1"/>
  <c r="X6" i="149" s="1"/>
  <c r="Y6" i="149" s="1"/>
  <c r="Z6" i="149" s="1"/>
  <c r="AA6" i="149" s="1"/>
  <c r="AB6" i="149" s="1"/>
  <c r="AC6" i="149" s="1"/>
  <c r="AD6" i="149" s="1"/>
  <c r="AE6" i="149" s="1"/>
  <c r="AF6" i="149" s="1"/>
  <c r="AG6" i="149" s="1"/>
  <c r="AH6" i="149" s="1"/>
  <c r="AI6" i="149" s="1"/>
  <c r="AJ6" i="149" s="1"/>
  <c r="G6" i="149"/>
  <c r="AN11" i="148"/>
  <c r="D11" i="148"/>
  <c r="AO10" i="148"/>
  <c r="AM10" i="148"/>
  <c r="AL10" i="148"/>
  <c r="AK10" i="148"/>
  <c r="H11" i="153" s="1"/>
  <c r="D10" i="148"/>
  <c r="AN10" i="148" s="1"/>
  <c r="AO9" i="148"/>
  <c r="AN9" i="148"/>
  <c r="D9" i="148"/>
  <c r="AK8" i="148"/>
  <c r="H9" i="153" s="1"/>
  <c r="AL6" i="148"/>
  <c r="G6" i="148"/>
  <c r="H6" i="148" s="1"/>
  <c r="I6" i="148" s="1"/>
  <c r="J6" i="148" s="1"/>
  <c r="K6" i="148" s="1"/>
  <c r="L6" i="148" s="1"/>
  <c r="M6" i="148" s="1"/>
  <c r="N6" i="148" s="1"/>
  <c r="O6" i="148" s="1"/>
  <c r="P6" i="148" s="1"/>
  <c r="Q6" i="148" s="1"/>
  <c r="R6" i="148" s="1"/>
  <c r="S6" i="148" s="1"/>
  <c r="T6" i="148" s="1"/>
  <c r="U6" i="148" s="1"/>
  <c r="V6" i="148" s="1"/>
  <c r="W6" i="148" s="1"/>
  <c r="X6" i="148" s="1"/>
  <c r="Y6" i="148" s="1"/>
  <c r="Z6" i="148" s="1"/>
  <c r="AA6" i="148" s="1"/>
  <c r="AB6" i="148" s="1"/>
  <c r="AC6" i="148" s="1"/>
  <c r="AD6" i="148" s="1"/>
  <c r="AE6" i="148" s="1"/>
  <c r="AF6" i="148" s="1"/>
  <c r="AG6" i="148" s="1"/>
  <c r="AH6" i="148" s="1"/>
  <c r="AI6" i="148" s="1"/>
  <c r="AJ6" i="148" s="1"/>
  <c r="D11" i="147"/>
  <c r="AL10" i="147"/>
  <c r="D10" i="147"/>
  <c r="AO10" i="147" s="1"/>
  <c r="D9" i="147"/>
  <c r="AK8" i="147"/>
  <c r="G9" i="153" s="1"/>
  <c r="AL6" i="147"/>
  <c r="G6" i="147"/>
  <c r="H6" i="147" s="1"/>
  <c r="I6" i="147" s="1"/>
  <c r="J6" i="147" s="1"/>
  <c r="K6" i="147" s="1"/>
  <c r="L6" i="147" s="1"/>
  <c r="M6" i="147" s="1"/>
  <c r="N6" i="147" s="1"/>
  <c r="O6" i="147" s="1"/>
  <c r="P6" i="147" s="1"/>
  <c r="Q6" i="147" s="1"/>
  <c r="R6" i="147" s="1"/>
  <c r="S6" i="147" s="1"/>
  <c r="T6" i="147" s="1"/>
  <c r="U6" i="147" s="1"/>
  <c r="V6" i="147" s="1"/>
  <c r="W6" i="147" s="1"/>
  <c r="X6" i="147" s="1"/>
  <c r="Y6" i="147" s="1"/>
  <c r="Z6" i="147" s="1"/>
  <c r="AA6" i="147" s="1"/>
  <c r="AB6" i="147" s="1"/>
  <c r="AC6" i="147" s="1"/>
  <c r="AD6" i="147" s="1"/>
  <c r="AE6" i="147" s="1"/>
  <c r="AF6" i="147" s="1"/>
  <c r="AG6" i="147" s="1"/>
  <c r="AH6" i="147" s="1"/>
  <c r="AI6" i="147" s="1"/>
  <c r="AJ6" i="147" s="1"/>
  <c r="D11" i="146"/>
  <c r="AM11" i="146" s="1"/>
  <c r="AL10" i="146"/>
  <c r="D10" i="146"/>
  <c r="AO10" i="146" s="1"/>
  <c r="D9" i="146"/>
  <c r="AM9" i="146" s="1"/>
  <c r="AK8" i="146"/>
  <c r="F9" i="153" s="1"/>
  <c r="AL6" i="146"/>
  <c r="K6" i="146"/>
  <c r="L6" i="146" s="1"/>
  <c r="M6" i="146" s="1"/>
  <c r="N6" i="146" s="1"/>
  <c r="O6" i="146" s="1"/>
  <c r="P6" i="146" s="1"/>
  <c r="Q6" i="146" s="1"/>
  <c r="R6" i="146" s="1"/>
  <c r="S6" i="146" s="1"/>
  <c r="T6" i="146" s="1"/>
  <c r="U6" i="146" s="1"/>
  <c r="V6" i="146" s="1"/>
  <c r="W6" i="146" s="1"/>
  <c r="X6" i="146" s="1"/>
  <c r="Y6" i="146" s="1"/>
  <c r="Z6" i="146" s="1"/>
  <c r="AA6" i="146" s="1"/>
  <c r="AB6" i="146" s="1"/>
  <c r="AC6" i="146" s="1"/>
  <c r="AD6" i="146" s="1"/>
  <c r="AE6" i="146" s="1"/>
  <c r="AF6" i="146" s="1"/>
  <c r="AG6" i="146" s="1"/>
  <c r="AH6" i="146" s="1"/>
  <c r="AI6" i="146" s="1"/>
  <c r="AJ6" i="146" s="1"/>
  <c r="G6" i="146"/>
  <c r="H6" i="146" s="1"/>
  <c r="I6" i="146" s="1"/>
  <c r="J6" i="146" s="1"/>
  <c r="D11" i="145"/>
  <c r="AL10" i="145"/>
  <c r="D10" i="145"/>
  <c r="AO10" i="145" s="1"/>
  <c r="D9" i="145"/>
  <c r="AK8" i="145"/>
  <c r="E9" i="153" s="1"/>
  <c r="J7" i="153" s="1"/>
  <c r="AL6" i="145"/>
  <c r="G6" i="145"/>
  <c r="H6" i="145" s="1"/>
  <c r="I6" i="145" s="1"/>
  <c r="J6" i="145" s="1"/>
  <c r="K6" i="145" s="1"/>
  <c r="L6" i="145" s="1"/>
  <c r="M6" i="145" s="1"/>
  <c r="N6" i="145" s="1"/>
  <c r="O6" i="145" s="1"/>
  <c r="P6" i="145" s="1"/>
  <c r="Q6" i="145" s="1"/>
  <c r="R6" i="145" s="1"/>
  <c r="S6" i="145" s="1"/>
  <c r="T6" i="145" s="1"/>
  <c r="U6" i="145" s="1"/>
  <c r="V6" i="145" s="1"/>
  <c r="W6" i="145" s="1"/>
  <c r="X6" i="145" s="1"/>
  <c r="Y6" i="145" s="1"/>
  <c r="Z6" i="145" s="1"/>
  <c r="AA6" i="145" s="1"/>
  <c r="AB6" i="145" s="1"/>
  <c r="AC6" i="145" s="1"/>
  <c r="AD6" i="145" s="1"/>
  <c r="AE6" i="145" s="1"/>
  <c r="AF6" i="145" s="1"/>
  <c r="AG6" i="145" s="1"/>
  <c r="AH6" i="145" s="1"/>
  <c r="AI6" i="145" s="1"/>
  <c r="AJ6" i="145" s="1"/>
  <c r="AM11" i="144"/>
  <c r="D11" i="144"/>
  <c r="AL11" i="144" s="1"/>
  <c r="AO10" i="144"/>
  <c r="AL10" i="144"/>
  <c r="AK10" i="144"/>
  <c r="D10" i="144"/>
  <c r="AN10" i="144" s="1"/>
  <c r="AM9" i="144"/>
  <c r="D9" i="144"/>
  <c r="AL9" i="144" s="1"/>
  <c r="AK8" i="144"/>
  <c r="AL6" i="144"/>
  <c r="G6" i="144"/>
  <c r="H6" i="144" s="1"/>
  <c r="I6" i="144" s="1"/>
  <c r="J6" i="144" s="1"/>
  <c r="K6" i="144" s="1"/>
  <c r="L6" i="144" s="1"/>
  <c r="M6" i="144" s="1"/>
  <c r="N6" i="144" s="1"/>
  <c r="O6" i="144" s="1"/>
  <c r="P6" i="144" s="1"/>
  <c r="Q6" i="144" s="1"/>
  <c r="R6" i="144" s="1"/>
  <c r="S6" i="144" s="1"/>
  <c r="T6" i="144" s="1"/>
  <c r="U6" i="144" s="1"/>
  <c r="V6" i="144" s="1"/>
  <c r="W6" i="144" s="1"/>
  <c r="X6" i="144" s="1"/>
  <c r="Y6" i="144" s="1"/>
  <c r="Z6" i="144" s="1"/>
  <c r="AA6" i="144" s="1"/>
  <c r="AB6" i="144" s="1"/>
  <c r="AC6" i="144" s="1"/>
  <c r="AD6" i="144" s="1"/>
  <c r="AE6" i="144" s="1"/>
  <c r="AF6" i="144" s="1"/>
  <c r="AG6" i="144" s="1"/>
  <c r="AH6" i="144" s="1"/>
  <c r="AI6" i="144" s="1"/>
  <c r="AJ6" i="144" s="1"/>
  <c r="D11" i="143"/>
  <c r="D10" i="143"/>
  <c r="AL10" i="143" s="1"/>
  <c r="AN9" i="143"/>
  <c r="D9" i="143"/>
  <c r="AK8" i="143"/>
  <c r="AL6" i="143"/>
  <c r="G6" i="143"/>
  <c r="H6" i="143" s="1"/>
  <c r="I6" i="143" s="1"/>
  <c r="J6" i="143" s="1"/>
  <c r="K6" i="143" s="1"/>
  <c r="L6" i="143" s="1"/>
  <c r="M6" i="143" s="1"/>
  <c r="N6" i="143" s="1"/>
  <c r="O6" i="143" s="1"/>
  <c r="P6" i="143" s="1"/>
  <c r="Q6" i="143" s="1"/>
  <c r="R6" i="143" s="1"/>
  <c r="S6" i="143" s="1"/>
  <c r="T6" i="143" s="1"/>
  <c r="U6" i="143" s="1"/>
  <c r="V6" i="143" s="1"/>
  <c r="W6" i="143" s="1"/>
  <c r="X6" i="143" s="1"/>
  <c r="Y6" i="143" s="1"/>
  <c r="Z6" i="143" s="1"/>
  <c r="AA6" i="143" s="1"/>
  <c r="AB6" i="143" s="1"/>
  <c r="AC6" i="143" s="1"/>
  <c r="AD6" i="143" s="1"/>
  <c r="AE6" i="143" s="1"/>
  <c r="AF6" i="143" s="1"/>
  <c r="AG6" i="143" s="1"/>
  <c r="AH6" i="143" s="1"/>
  <c r="AI6" i="143" s="1"/>
  <c r="AJ6" i="143" s="1"/>
  <c r="AO11" i="142"/>
  <c r="AN11" i="142"/>
  <c r="AK11" i="142"/>
  <c r="D11" i="142"/>
  <c r="AM10" i="142"/>
  <c r="AL10" i="142"/>
  <c r="D10" i="142"/>
  <c r="AO10" i="142" s="1"/>
  <c r="AN9" i="142"/>
  <c r="AK9" i="142"/>
  <c r="H10" i="139" s="1"/>
  <c r="D9" i="142"/>
  <c r="AO9" i="142" s="1"/>
  <c r="AK8" i="142"/>
  <c r="AL6" i="142"/>
  <c r="G6" i="142"/>
  <c r="H6" i="142" s="1"/>
  <c r="I6" i="142" s="1"/>
  <c r="J6" i="142" s="1"/>
  <c r="K6" i="142" s="1"/>
  <c r="L6" i="142" s="1"/>
  <c r="M6" i="142" s="1"/>
  <c r="N6" i="142" s="1"/>
  <c r="O6" i="142" s="1"/>
  <c r="P6" i="142" s="1"/>
  <c r="Q6" i="142" s="1"/>
  <c r="R6" i="142" s="1"/>
  <c r="S6" i="142" s="1"/>
  <c r="T6" i="142" s="1"/>
  <c r="U6" i="142" s="1"/>
  <c r="V6" i="142" s="1"/>
  <c r="W6" i="142" s="1"/>
  <c r="X6" i="142" s="1"/>
  <c r="Y6" i="142" s="1"/>
  <c r="Z6" i="142" s="1"/>
  <c r="AA6" i="142" s="1"/>
  <c r="AB6" i="142" s="1"/>
  <c r="AC6" i="142" s="1"/>
  <c r="AD6" i="142" s="1"/>
  <c r="AE6" i="142" s="1"/>
  <c r="AF6" i="142" s="1"/>
  <c r="AG6" i="142" s="1"/>
  <c r="AH6" i="142" s="1"/>
  <c r="AI6" i="142" s="1"/>
  <c r="AJ6" i="142" s="1"/>
  <c r="AN11" i="141"/>
  <c r="AK11" i="141"/>
  <c r="D11" i="141"/>
  <c r="AO11" i="141" s="1"/>
  <c r="AM10" i="141"/>
  <c r="AL10" i="141"/>
  <c r="D10" i="141"/>
  <c r="AO10" i="141" s="1"/>
  <c r="D9" i="141"/>
  <c r="AK8" i="141"/>
  <c r="AL6" i="141"/>
  <c r="G6" i="141"/>
  <c r="H6" i="141" s="1"/>
  <c r="I6" i="141" s="1"/>
  <c r="J6" i="141" s="1"/>
  <c r="K6" i="141" s="1"/>
  <c r="L6" i="141" s="1"/>
  <c r="M6" i="141" s="1"/>
  <c r="N6" i="141" s="1"/>
  <c r="O6" i="141" s="1"/>
  <c r="P6" i="141" s="1"/>
  <c r="Q6" i="141" s="1"/>
  <c r="R6" i="141" s="1"/>
  <c r="S6" i="141" s="1"/>
  <c r="T6" i="141" s="1"/>
  <c r="U6" i="141" s="1"/>
  <c r="V6" i="141" s="1"/>
  <c r="W6" i="141" s="1"/>
  <c r="X6" i="141" s="1"/>
  <c r="Y6" i="141" s="1"/>
  <c r="Z6" i="141" s="1"/>
  <c r="AA6" i="141" s="1"/>
  <c r="AB6" i="141" s="1"/>
  <c r="AC6" i="141" s="1"/>
  <c r="AD6" i="141" s="1"/>
  <c r="AE6" i="141" s="1"/>
  <c r="AF6" i="141" s="1"/>
  <c r="AG6" i="141" s="1"/>
  <c r="AH6" i="141" s="1"/>
  <c r="AI6" i="141" s="1"/>
  <c r="AJ6" i="141" s="1"/>
  <c r="AN11" i="140"/>
  <c r="AL11" i="140"/>
  <c r="D11" i="140"/>
  <c r="AN10" i="140"/>
  <c r="D10" i="140"/>
  <c r="AL9" i="140"/>
  <c r="D9" i="140"/>
  <c r="AN9" i="140" s="1"/>
  <c r="AK8" i="140"/>
  <c r="AL6" i="140"/>
  <c r="G6" i="140"/>
  <c r="H6" i="140" s="1"/>
  <c r="I6" i="140" s="1"/>
  <c r="J6" i="140" s="1"/>
  <c r="K6" i="140" s="1"/>
  <c r="L6" i="140" s="1"/>
  <c r="M6" i="140" s="1"/>
  <c r="N6" i="140" s="1"/>
  <c r="O6" i="140" s="1"/>
  <c r="P6" i="140" s="1"/>
  <c r="Q6" i="140" s="1"/>
  <c r="R6" i="140" s="1"/>
  <c r="S6" i="140" s="1"/>
  <c r="T6" i="140" s="1"/>
  <c r="U6" i="140" s="1"/>
  <c r="V6" i="140" s="1"/>
  <c r="W6" i="140" s="1"/>
  <c r="X6" i="140" s="1"/>
  <c r="Y6" i="140" s="1"/>
  <c r="Z6" i="140" s="1"/>
  <c r="AA6" i="140" s="1"/>
  <c r="AB6" i="140" s="1"/>
  <c r="AC6" i="140" s="1"/>
  <c r="AD6" i="140" s="1"/>
  <c r="AE6" i="140" s="1"/>
  <c r="AF6" i="140" s="1"/>
  <c r="AG6" i="140" s="1"/>
  <c r="AH6" i="140" s="1"/>
  <c r="AI6" i="140" s="1"/>
  <c r="AJ6" i="140" s="1"/>
  <c r="D10" i="128"/>
  <c r="D11" i="128"/>
  <c r="D9" i="128"/>
  <c r="M11" i="153" l="1"/>
  <c r="L26" i="110"/>
  <c r="L25" i="110"/>
  <c r="AO6" i="74"/>
  <c r="M26" i="110"/>
  <c r="AN6" i="74"/>
  <c r="M25" i="110"/>
  <c r="AP6" i="74"/>
  <c r="AK11" i="149"/>
  <c r="I12" i="153" s="1"/>
  <c r="AM11" i="149"/>
  <c r="AO11" i="149"/>
  <c r="AL11" i="149"/>
  <c r="AM9" i="149"/>
  <c r="AL9" i="149"/>
  <c r="AN9" i="149"/>
  <c r="AN10" i="149"/>
  <c r="AK10" i="149"/>
  <c r="I11" i="153" s="1"/>
  <c r="AM9" i="148"/>
  <c r="AL9" i="148"/>
  <c r="AK9" i="148"/>
  <c r="H10" i="153" s="1"/>
  <c r="AM11" i="148"/>
  <c r="AL11" i="148"/>
  <c r="AO11" i="148"/>
  <c r="AK11" i="148"/>
  <c r="H12" i="153" s="1"/>
  <c r="AM9" i="147"/>
  <c r="AL9" i="147"/>
  <c r="AO9" i="147"/>
  <c r="AK9" i="147"/>
  <c r="G10" i="153" s="1"/>
  <c r="AM11" i="147"/>
  <c r="AL11" i="147"/>
  <c r="AO11" i="147"/>
  <c r="AK11" i="147"/>
  <c r="G12" i="153" s="1"/>
  <c r="AN9" i="147"/>
  <c r="AN11" i="147"/>
  <c r="AM10" i="147"/>
  <c r="AN10" i="147"/>
  <c r="AK10" i="147"/>
  <c r="G11" i="153" s="1"/>
  <c r="AN11" i="146"/>
  <c r="AK9" i="146"/>
  <c r="F10" i="153" s="1"/>
  <c r="AO9" i="146"/>
  <c r="AM10" i="146"/>
  <c r="AK11" i="146"/>
  <c r="F12" i="153" s="1"/>
  <c r="AO11" i="146"/>
  <c r="AL9" i="146"/>
  <c r="AN10" i="146"/>
  <c r="AL11" i="146"/>
  <c r="AN9" i="146"/>
  <c r="AK10" i="146"/>
  <c r="F11" i="153" s="1"/>
  <c r="AM9" i="145"/>
  <c r="AL9" i="145"/>
  <c r="AO9" i="145"/>
  <c r="AK9" i="145"/>
  <c r="E10" i="153" s="1"/>
  <c r="AM11" i="145"/>
  <c r="K12" i="153" s="1"/>
  <c r="AL11" i="145"/>
  <c r="AO11" i="145"/>
  <c r="AK11" i="145"/>
  <c r="E12" i="153" s="1"/>
  <c r="J12" i="153" s="1"/>
  <c r="N12" i="153" s="1"/>
  <c r="O12" i="153" s="1"/>
  <c r="AN9" i="145"/>
  <c r="AN11" i="145"/>
  <c r="AM10" i="145"/>
  <c r="AN10" i="145"/>
  <c r="L11" i="153" s="1"/>
  <c r="AK10" i="145"/>
  <c r="E11" i="153" s="1"/>
  <c r="AN9" i="144"/>
  <c r="AK9" i="144"/>
  <c r="J10" i="139" s="1"/>
  <c r="AO9" i="144"/>
  <c r="AM10" i="144"/>
  <c r="AK11" i="144"/>
  <c r="AO11" i="144"/>
  <c r="AN11" i="144"/>
  <c r="AM11" i="143"/>
  <c r="AO11" i="143"/>
  <c r="AK11" i="143"/>
  <c r="AM9" i="143"/>
  <c r="AO9" i="143"/>
  <c r="AK9" i="143"/>
  <c r="I10" i="139" s="1"/>
  <c r="AN11" i="143"/>
  <c r="AO10" i="143"/>
  <c r="AK10" i="143"/>
  <c r="AM10" i="143"/>
  <c r="AL11" i="143"/>
  <c r="AL9" i="143"/>
  <c r="AN10" i="143"/>
  <c r="AM11" i="142"/>
  <c r="AL11" i="142"/>
  <c r="AM9" i="142"/>
  <c r="AL9" i="142"/>
  <c r="AN10" i="142"/>
  <c r="AK10" i="142"/>
  <c r="AM9" i="141"/>
  <c r="AL9" i="141"/>
  <c r="AK9" i="141"/>
  <c r="G10" i="139" s="1"/>
  <c r="AN9" i="141"/>
  <c r="AO9" i="141"/>
  <c r="AM11" i="141"/>
  <c r="AL11" i="141"/>
  <c r="AN10" i="141"/>
  <c r="AK10" i="141"/>
  <c r="AM11" i="140"/>
  <c r="AO11" i="140"/>
  <c r="AK11" i="140"/>
  <c r="AO10" i="140"/>
  <c r="AK10" i="140"/>
  <c r="AM10" i="140"/>
  <c r="AM9" i="140"/>
  <c r="AO9" i="140"/>
  <c r="AK9" i="140"/>
  <c r="F10" i="139" s="1"/>
  <c r="AL10" i="140"/>
  <c r="E5" i="139"/>
  <c r="AL10" i="128"/>
  <c r="AO9" i="128"/>
  <c r="AK8" i="128"/>
  <c r="AL6" i="128"/>
  <c r="H6" i="128"/>
  <c r="I6" i="128" s="1"/>
  <c r="J6" i="128" s="1"/>
  <c r="K6" i="128" s="1"/>
  <c r="L6" i="128" s="1"/>
  <c r="M6" i="128" s="1"/>
  <c r="N6" i="128" s="1"/>
  <c r="O6" i="128" s="1"/>
  <c r="P6" i="128" s="1"/>
  <c r="Q6" i="128" s="1"/>
  <c r="R6" i="128" s="1"/>
  <c r="S6" i="128" s="1"/>
  <c r="T6" i="128" s="1"/>
  <c r="U6" i="128" s="1"/>
  <c r="V6" i="128" s="1"/>
  <c r="W6" i="128" s="1"/>
  <c r="X6" i="128" s="1"/>
  <c r="Y6" i="128" s="1"/>
  <c r="Z6" i="128" s="1"/>
  <c r="AA6" i="128" s="1"/>
  <c r="AB6" i="128" s="1"/>
  <c r="AC6" i="128" s="1"/>
  <c r="AD6" i="128" s="1"/>
  <c r="AE6" i="128" s="1"/>
  <c r="AF6" i="128" s="1"/>
  <c r="AG6" i="128" s="1"/>
  <c r="AH6" i="128" s="1"/>
  <c r="AI6" i="128" s="1"/>
  <c r="AJ6" i="128" s="1"/>
  <c r="G6" i="128"/>
  <c r="M12" i="153" l="1"/>
  <c r="K11" i="153"/>
  <c r="L12" i="153"/>
  <c r="J11" i="153"/>
  <c r="N11" i="153" s="1"/>
  <c r="O11" i="153" s="1"/>
  <c r="K10" i="153"/>
  <c r="J10" i="153"/>
  <c r="L10" i="153"/>
  <c r="M10" i="153"/>
  <c r="N10" i="139"/>
  <c r="AM9" i="128"/>
  <c r="AN10" i="128"/>
  <c r="AN11" i="128"/>
  <c r="AL11" i="128"/>
  <c r="AK11" i="128"/>
  <c r="AM11" i="128"/>
  <c r="AO11" i="128"/>
  <c r="AN9" i="128"/>
  <c r="AL9" i="128"/>
  <c r="AK9" i="128"/>
  <c r="E10" i="139" s="1"/>
  <c r="K10" i="139" s="1"/>
  <c r="O10" i="139" s="1"/>
  <c r="AM10" i="128"/>
  <c r="AO10" i="128"/>
  <c r="AK10" i="128"/>
  <c r="N10" i="153" l="1"/>
  <c r="O10" i="153" s="1"/>
  <c r="L10" i="139"/>
  <c r="M10" i="139"/>
  <c r="P12" i="139"/>
  <c r="P11" i="139"/>
  <c r="P10" i="139"/>
  <c r="E44" i="90" l="1"/>
  <c r="E43" i="90"/>
  <c r="Q19" i="90"/>
  <c r="F4" i="110"/>
  <c r="F5" i="110"/>
  <c r="F8" i="127"/>
  <c r="G8" i="127"/>
  <c r="H8" i="127"/>
  <c r="I8" i="127"/>
  <c r="J8" i="127"/>
  <c r="K8" i="127"/>
  <c r="F9" i="127"/>
  <c r="G9" i="127"/>
  <c r="H9" i="127"/>
  <c r="I9" i="127"/>
  <c r="J9" i="127"/>
  <c r="K9" i="127"/>
  <c r="F10" i="127"/>
  <c r="G10" i="127"/>
  <c r="H10" i="127"/>
  <c r="I10" i="127"/>
  <c r="J10" i="127"/>
  <c r="O19" i="90" s="1"/>
  <c r="K10" i="127"/>
  <c r="F11" i="127"/>
  <c r="G11" i="127"/>
  <c r="H11" i="127"/>
  <c r="I11" i="127"/>
  <c r="J11" i="127"/>
  <c r="K11" i="127"/>
  <c r="F12" i="127"/>
  <c r="G12" i="127"/>
  <c r="H12" i="127"/>
  <c r="I12" i="127"/>
  <c r="J12" i="127"/>
  <c r="K12" i="127"/>
  <c r="F13" i="127"/>
  <c r="G13" i="127"/>
  <c r="H13" i="127"/>
  <c r="I13" i="127"/>
  <c r="J13" i="127"/>
  <c r="K13" i="127"/>
  <c r="F14" i="127"/>
  <c r="G14" i="127"/>
  <c r="H14" i="127"/>
  <c r="I14" i="127"/>
  <c r="J14" i="127"/>
  <c r="K14" i="127"/>
  <c r="F15" i="127"/>
  <c r="G15" i="127"/>
  <c r="H15" i="127"/>
  <c r="I15" i="127"/>
  <c r="J15" i="127"/>
  <c r="K15" i="127"/>
  <c r="F16" i="127"/>
  <c r="G16" i="127"/>
  <c r="H16" i="127"/>
  <c r="I16" i="127"/>
  <c r="J16" i="127"/>
  <c r="K16" i="127"/>
  <c r="F17" i="127"/>
  <c r="G17" i="127"/>
  <c r="H17" i="127"/>
  <c r="I17" i="127"/>
  <c r="J17" i="127"/>
  <c r="K17" i="127"/>
  <c r="F18" i="127"/>
  <c r="G18" i="127"/>
  <c r="H18" i="127"/>
  <c r="I18" i="127"/>
  <c r="J18" i="127"/>
  <c r="K18" i="127"/>
  <c r="F19" i="127"/>
  <c r="G19" i="127"/>
  <c r="H19" i="127"/>
  <c r="I19" i="127"/>
  <c r="J19" i="127"/>
  <c r="K19" i="127"/>
  <c r="F20" i="127"/>
  <c r="G20" i="127"/>
  <c r="H20" i="127"/>
  <c r="I20" i="127"/>
  <c r="J20" i="127"/>
  <c r="K20" i="127"/>
  <c r="F21" i="127"/>
  <c r="G21" i="127"/>
  <c r="H21" i="127"/>
  <c r="I21" i="127"/>
  <c r="J21" i="127"/>
  <c r="K21" i="127"/>
  <c r="F22" i="127"/>
  <c r="G22" i="127"/>
  <c r="H22" i="127"/>
  <c r="I22" i="127"/>
  <c r="J22" i="127"/>
  <c r="K22" i="127"/>
  <c r="F23" i="127"/>
  <c r="G23" i="127"/>
  <c r="H23" i="127"/>
  <c r="I23" i="127"/>
  <c r="J23" i="127"/>
  <c r="K23" i="127"/>
  <c r="F24" i="127"/>
  <c r="G24" i="127"/>
  <c r="H24" i="127"/>
  <c r="I24" i="127"/>
  <c r="J24" i="127"/>
  <c r="K24" i="127"/>
  <c r="F25" i="127"/>
  <c r="G25" i="127"/>
  <c r="H25" i="127"/>
  <c r="I25" i="127"/>
  <c r="J25" i="127"/>
  <c r="K25" i="127"/>
  <c r="F26" i="127"/>
  <c r="G26" i="127"/>
  <c r="H26" i="127"/>
  <c r="I26" i="127"/>
  <c r="J26" i="127"/>
  <c r="K26" i="127"/>
  <c r="F27" i="127"/>
  <c r="G27" i="127"/>
  <c r="H27" i="127"/>
  <c r="I27" i="127"/>
  <c r="J27" i="127"/>
  <c r="K27" i="127"/>
  <c r="F28" i="127"/>
  <c r="G28" i="127"/>
  <c r="H28" i="127"/>
  <c r="I28" i="127"/>
  <c r="J28" i="127"/>
  <c r="K28" i="127"/>
  <c r="F29" i="127"/>
  <c r="G29" i="127"/>
  <c r="H29" i="127"/>
  <c r="I29" i="127"/>
  <c r="J29" i="127"/>
  <c r="K29" i="127"/>
  <c r="F30" i="127"/>
  <c r="G30" i="127"/>
  <c r="H30" i="127"/>
  <c r="I30" i="127"/>
  <c r="J30" i="127"/>
  <c r="K30" i="127"/>
  <c r="F31" i="127"/>
  <c r="G31" i="127"/>
  <c r="H31" i="127"/>
  <c r="I31" i="127"/>
  <c r="J31" i="127"/>
  <c r="K31" i="127"/>
  <c r="F32" i="127"/>
  <c r="G32" i="127"/>
  <c r="H32" i="127"/>
  <c r="I32" i="127"/>
  <c r="J32" i="127"/>
  <c r="K32" i="127"/>
  <c r="F33" i="127"/>
  <c r="G33" i="127"/>
  <c r="H33" i="127"/>
  <c r="I33" i="127"/>
  <c r="J33" i="127"/>
  <c r="K33" i="127"/>
  <c r="F34" i="127"/>
  <c r="G34" i="127"/>
  <c r="H34" i="127"/>
  <c r="I34" i="127"/>
  <c r="J34" i="127"/>
  <c r="K34" i="127"/>
  <c r="F35" i="127"/>
  <c r="G35" i="127"/>
  <c r="H35" i="127"/>
  <c r="I35" i="127"/>
  <c r="J35" i="127"/>
  <c r="K35" i="127"/>
  <c r="F36" i="127"/>
  <c r="G36" i="127"/>
  <c r="H36" i="127"/>
  <c r="I36" i="127"/>
  <c r="J36" i="127"/>
  <c r="K36" i="127"/>
  <c r="F37" i="127"/>
  <c r="G37" i="127"/>
  <c r="H37" i="127"/>
  <c r="I37" i="127"/>
  <c r="J37" i="127"/>
  <c r="K37" i="127"/>
  <c r="F38" i="127"/>
  <c r="G38" i="127"/>
  <c r="H38" i="127"/>
  <c r="I38" i="127"/>
  <c r="J38" i="127"/>
  <c r="K38" i="127"/>
  <c r="F39" i="127"/>
  <c r="G39" i="127"/>
  <c r="H39" i="127"/>
  <c r="I39" i="127"/>
  <c r="J39" i="127"/>
  <c r="K39" i="127"/>
  <c r="F40" i="127"/>
  <c r="G40" i="127"/>
  <c r="H40" i="127"/>
  <c r="I40" i="127"/>
  <c r="J40" i="127"/>
  <c r="K40" i="127"/>
  <c r="F41" i="127"/>
  <c r="G41" i="127"/>
  <c r="H41" i="127"/>
  <c r="I41" i="127"/>
  <c r="J41" i="127"/>
  <c r="K41" i="127"/>
  <c r="F42" i="127"/>
  <c r="G42" i="127"/>
  <c r="H42" i="127"/>
  <c r="I42" i="127"/>
  <c r="J42" i="127"/>
  <c r="K42" i="127"/>
  <c r="F43" i="127"/>
  <c r="G43" i="127"/>
  <c r="H43" i="127"/>
  <c r="I43" i="127"/>
  <c r="J43" i="127"/>
  <c r="K43" i="127"/>
  <c r="F44" i="127"/>
  <c r="G44" i="127"/>
  <c r="H44" i="127"/>
  <c r="I44" i="127"/>
  <c r="J44" i="127"/>
  <c r="K44" i="127"/>
  <c r="F45" i="127"/>
  <c r="G45" i="127"/>
  <c r="H45" i="127"/>
  <c r="I45" i="127"/>
  <c r="J45" i="127"/>
  <c r="K45" i="127"/>
  <c r="F46" i="127"/>
  <c r="G46" i="127"/>
  <c r="H46" i="127"/>
  <c r="I46" i="127"/>
  <c r="J46" i="127"/>
  <c r="K46" i="127"/>
  <c r="G7" i="127"/>
  <c r="H7" i="127"/>
  <c r="I7" i="127"/>
  <c r="J7" i="127"/>
  <c r="K7" i="127"/>
  <c r="F7" i="127"/>
  <c r="F6" i="127"/>
  <c r="G6" i="127"/>
  <c r="H6" i="127"/>
  <c r="I6" i="127"/>
  <c r="J6" i="127"/>
  <c r="K6" i="127"/>
  <c r="E7" i="127"/>
  <c r="E9" i="127"/>
  <c r="D9" i="127"/>
  <c r="E8" i="127"/>
  <c r="D8" i="127"/>
  <c r="D7" i="127"/>
  <c r="D4" i="127"/>
  <c r="E5" i="126" l="1"/>
  <c r="E5" i="88"/>
  <c r="E11" i="126"/>
  <c r="G10" i="125"/>
  <c r="H10" i="125"/>
  <c r="I10" i="125"/>
  <c r="J10" i="125"/>
  <c r="K10" i="125"/>
  <c r="L10" i="125"/>
  <c r="M10" i="125"/>
  <c r="N10" i="125"/>
  <c r="O10" i="125"/>
  <c r="P10" i="125"/>
  <c r="Q10" i="125"/>
  <c r="R10" i="125"/>
  <c r="S10" i="125"/>
  <c r="T10" i="125"/>
  <c r="U10" i="125"/>
  <c r="V10" i="125"/>
  <c r="W10" i="125"/>
  <c r="X10" i="125"/>
  <c r="G11" i="125"/>
  <c r="H11" i="125"/>
  <c r="I11" i="125"/>
  <c r="J11" i="125"/>
  <c r="K11" i="125"/>
  <c r="L11" i="125"/>
  <c r="M11" i="125"/>
  <c r="N11" i="125"/>
  <c r="O11" i="125"/>
  <c r="P11" i="125"/>
  <c r="Q11" i="125"/>
  <c r="R11" i="125"/>
  <c r="S11" i="125"/>
  <c r="T11" i="125"/>
  <c r="U11" i="125"/>
  <c r="V11" i="125"/>
  <c r="W11" i="125"/>
  <c r="X11" i="125"/>
  <c r="G12" i="125"/>
  <c r="H12" i="125"/>
  <c r="I12" i="125"/>
  <c r="J12" i="125"/>
  <c r="K12" i="125"/>
  <c r="L12" i="125"/>
  <c r="M12" i="125"/>
  <c r="N12" i="125"/>
  <c r="O12" i="125"/>
  <c r="P12" i="125"/>
  <c r="Q12" i="125"/>
  <c r="R12" i="125"/>
  <c r="S12" i="125"/>
  <c r="T12" i="125"/>
  <c r="U12" i="125"/>
  <c r="V12" i="125"/>
  <c r="W12" i="125"/>
  <c r="X12" i="125"/>
  <c r="G13" i="125"/>
  <c r="H13" i="125"/>
  <c r="I13" i="125"/>
  <c r="J13" i="125"/>
  <c r="K13" i="125"/>
  <c r="L13" i="125"/>
  <c r="M13" i="125"/>
  <c r="N13" i="125"/>
  <c r="O13" i="125"/>
  <c r="P13" i="125"/>
  <c r="Q13" i="125"/>
  <c r="R13" i="125"/>
  <c r="S13" i="125"/>
  <c r="T13" i="125"/>
  <c r="U13" i="125"/>
  <c r="V13" i="125"/>
  <c r="W13" i="125"/>
  <c r="X13" i="125"/>
  <c r="G14" i="125"/>
  <c r="H14" i="125"/>
  <c r="I14" i="125"/>
  <c r="J14" i="125"/>
  <c r="K14" i="125"/>
  <c r="L14" i="125"/>
  <c r="M14" i="125"/>
  <c r="N14" i="125"/>
  <c r="O14" i="125"/>
  <c r="P14" i="125"/>
  <c r="Q14" i="125"/>
  <c r="R14" i="125"/>
  <c r="S14" i="125"/>
  <c r="T14" i="125"/>
  <c r="U14" i="125"/>
  <c r="V14" i="125"/>
  <c r="W14" i="125"/>
  <c r="X14" i="125"/>
  <c r="G15" i="125"/>
  <c r="H15" i="125"/>
  <c r="I15" i="125"/>
  <c r="J15" i="125"/>
  <c r="K15" i="125"/>
  <c r="L15" i="125"/>
  <c r="M15" i="125"/>
  <c r="N15" i="125"/>
  <c r="O15" i="125"/>
  <c r="P15" i="125"/>
  <c r="Q15" i="125"/>
  <c r="R15" i="125"/>
  <c r="S15" i="125"/>
  <c r="T15" i="125"/>
  <c r="U15" i="125"/>
  <c r="V15" i="125"/>
  <c r="W15" i="125"/>
  <c r="X15" i="125"/>
  <c r="G16" i="125"/>
  <c r="H16" i="125"/>
  <c r="I16" i="125"/>
  <c r="J16" i="125"/>
  <c r="K16" i="125"/>
  <c r="L16" i="125"/>
  <c r="M16" i="125"/>
  <c r="N16" i="125"/>
  <c r="O16" i="125"/>
  <c r="P16" i="125"/>
  <c r="Q16" i="125"/>
  <c r="R16" i="125"/>
  <c r="S16" i="125"/>
  <c r="T16" i="125"/>
  <c r="U16" i="125"/>
  <c r="V16" i="125"/>
  <c r="W16" i="125"/>
  <c r="X16" i="125"/>
  <c r="G17" i="125"/>
  <c r="H17" i="125"/>
  <c r="I17" i="125"/>
  <c r="J17" i="125"/>
  <c r="K17" i="125"/>
  <c r="L17" i="125"/>
  <c r="M17" i="125"/>
  <c r="N17" i="125"/>
  <c r="O17" i="125"/>
  <c r="P17" i="125"/>
  <c r="Q17" i="125"/>
  <c r="R17" i="125"/>
  <c r="S17" i="125"/>
  <c r="T17" i="125"/>
  <c r="U17" i="125"/>
  <c r="V17" i="125"/>
  <c r="W17" i="125"/>
  <c r="X17" i="125"/>
  <c r="G18" i="125"/>
  <c r="H18" i="125"/>
  <c r="I18" i="125"/>
  <c r="J18" i="125"/>
  <c r="K18" i="125"/>
  <c r="L18" i="125"/>
  <c r="M18" i="125"/>
  <c r="N18" i="125"/>
  <c r="O18" i="125"/>
  <c r="P18" i="125"/>
  <c r="Q18" i="125"/>
  <c r="R18" i="125"/>
  <c r="S18" i="125"/>
  <c r="T18" i="125"/>
  <c r="U18" i="125"/>
  <c r="V18" i="125"/>
  <c r="W18" i="125"/>
  <c r="X18" i="125"/>
  <c r="G19" i="125"/>
  <c r="H19" i="125"/>
  <c r="I19" i="125"/>
  <c r="J19" i="125"/>
  <c r="K19" i="125"/>
  <c r="L19" i="125"/>
  <c r="M19" i="125"/>
  <c r="N19" i="125"/>
  <c r="O19" i="125"/>
  <c r="P19" i="125"/>
  <c r="Q19" i="125"/>
  <c r="R19" i="125"/>
  <c r="S19" i="125"/>
  <c r="T19" i="125"/>
  <c r="U19" i="125"/>
  <c r="V19" i="125"/>
  <c r="W19" i="125"/>
  <c r="X19" i="125"/>
  <c r="G20" i="125"/>
  <c r="H20" i="125"/>
  <c r="I20" i="125"/>
  <c r="J20" i="125"/>
  <c r="K20" i="125"/>
  <c r="L20" i="125"/>
  <c r="M20" i="125"/>
  <c r="N20" i="125"/>
  <c r="O20" i="125"/>
  <c r="P20" i="125"/>
  <c r="Q20" i="125"/>
  <c r="R20" i="125"/>
  <c r="S20" i="125"/>
  <c r="T20" i="125"/>
  <c r="U20" i="125"/>
  <c r="V20" i="125"/>
  <c r="W20" i="125"/>
  <c r="X20" i="125"/>
  <c r="G21" i="125"/>
  <c r="H21" i="125"/>
  <c r="I21" i="125"/>
  <c r="J21" i="125"/>
  <c r="K21" i="125"/>
  <c r="L21" i="125"/>
  <c r="M21" i="125"/>
  <c r="N21" i="125"/>
  <c r="O21" i="125"/>
  <c r="P21" i="125"/>
  <c r="Q21" i="125"/>
  <c r="R21" i="125"/>
  <c r="S21" i="125"/>
  <c r="T21" i="125"/>
  <c r="U21" i="125"/>
  <c r="V21" i="125"/>
  <c r="W21" i="125"/>
  <c r="X21" i="125"/>
  <c r="G22" i="125"/>
  <c r="H22" i="125"/>
  <c r="I22" i="125"/>
  <c r="J22" i="125"/>
  <c r="K22" i="125"/>
  <c r="L22" i="125"/>
  <c r="M22" i="125"/>
  <c r="N22" i="125"/>
  <c r="O22" i="125"/>
  <c r="P22" i="125"/>
  <c r="Q22" i="125"/>
  <c r="R22" i="125"/>
  <c r="S22" i="125"/>
  <c r="T22" i="125"/>
  <c r="U22" i="125"/>
  <c r="V22" i="125"/>
  <c r="W22" i="125"/>
  <c r="X22" i="125"/>
  <c r="G23" i="125"/>
  <c r="H23" i="125"/>
  <c r="I23" i="125"/>
  <c r="J23" i="125"/>
  <c r="K23" i="125"/>
  <c r="L23" i="125"/>
  <c r="M23" i="125"/>
  <c r="N23" i="125"/>
  <c r="O23" i="125"/>
  <c r="P23" i="125"/>
  <c r="Q23" i="125"/>
  <c r="R23" i="125"/>
  <c r="S23" i="125"/>
  <c r="T23" i="125"/>
  <c r="U23" i="125"/>
  <c r="V23" i="125"/>
  <c r="W23" i="125"/>
  <c r="X23" i="125"/>
  <c r="G24" i="125"/>
  <c r="H24" i="125"/>
  <c r="I24" i="125"/>
  <c r="J24" i="125"/>
  <c r="K24" i="125"/>
  <c r="L24" i="125"/>
  <c r="M24" i="125"/>
  <c r="N24" i="125"/>
  <c r="O24" i="125"/>
  <c r="P24" i="125"/>
  <c r="Q24" i="125"/>
  <c r="R24" i="125"/>
  <c r="S24" i="125"/>
  <c r="T24" i="125"/>
  <c r="U24" i="125"/>
  <c r="V24" i="125"/>
  <c r="W24" i="125"/>
  <c r="X24" i="125"/>
  <c r="G25" i="125"/>
  <c r="H25" i="125"/>
  <c r="I25" i="125"/>
  <c r="J25" i="125"/>
  <c r="K25" i="125"/>
  <c r="L25" i="125"/>
  <c r="M25" i="125"/>
  <c r="N25" i="125"/>
  <c r="O25" i="125"/>
  <c r="P25" i="125"/>
  <c r="Q25" i="125"/>
  <c r="R25" i="125"/>
  <c r="S25" i="125"/>
  <c r="T25" i="125"/>
  <c r="U25" i="125"/>
  <c r="V25" i="125"/>
  <c r="W25" i="125"/>
  <c r="X25" i="125"/>
  <c r="G26" i="125"/>
  <c r="H26" i="125"/>
  <c r="I26" i="125"/>
  <c r="J26" i="125"/>
  <c r="K26" i="125"/>
  <c r="L26" i="125"/>
  <c r="M26" i="125"/>
  <c r="N26" i="125"/>
  <c r="O26" i="125"/>
  <c r="P26" i="125"/>
  <c r="Q26" i="125"/>
  <c r="R26" i="125"/>
  <c r="S26" i="125"/>
  <c r="T26" i="125"/>
  <c r="U26" i="125"/>
  <c r="V26" i="125"/>
  <c r="W26" i="125"/>
  <c r="X26" i="125"/>
  <c r="G27" i="125"/>
  <c r="H27" i="125"/>
  <c r="I27" i="125"/>
  <c r="J27" i="125"/>
  <c r="K27" i="125"/>
  <c r="L27" i="125"/>
  <c r="M27" i="125"/>
  <c r="N27" i="125"/>
  <c r="O27" i="125"/>
  <c r="P27" i="125"/>
  <c r="Q27" i="125"/>
  <c r="R27" i="125"/>
  <c r="S27" i="125"/>
  <c r="T27" i="125"/>
  <c r="U27" i="125"/>
  <c r="V27" i="125"/>
  <c r="W27" i="125"/>
  <c r="X27" i="125"/>
  <c r="G28" i="125"/>
  <c r="H28" i="125"/>
  <c r="I28" i="125"/>
  <c r="J28" i="125"/>
  <c r="K28" i="125"/>
  <c r="L28" i="125"/>
  <c r="M28" i="125"/>
  <c r="N28" i="125"/>
  <c r="O28" i="125"/>
  <c r="P28" i="125"/>
  <c r="Q28" i="125"/>
  <c r="R28" i="125"/>
  <c r="S28" i="125"/>
  <c r="T28" i="125"/>
  <c r="U28" i="125"/>
  <c r="V28" i="125"/>
  <c r="W28" i="125"/>
  <c r="X28" i="125"/>
  <c r="G29" i="125"/>
  <c r="H29" i="125"/>
  <c r="I29" i="125"/>
  <c r="J29" i="125"/>
  <c r="K29" i="125"/>
  <c r="L29" i="125"/>
  <c r="M29" i="125"/>
  <c r="N29" i="125"/>
  <c r="O29" i="125"/>
  <c r="P29" i="125"/>
  <c r="Q29" i="125"/>
  <c r="R29" i="125"/>
  <c r="S29" i="125"/>
  <c r="T29" i="125"/>
  <c r="U29" i="125"/>
  <c r="V29" i="125"/>
  <c r="W29" i="125"/>
  <c r="X29" i="125"/>
  <c r="G30" i="125"/>
  <c r="H30" i="125"/>
  <c r="I30" i="125"/>
  <c r="J30" i="125"/>
  <c r="K30" i="125"/>
  <c r="L30" i="125"/>
  <c r="M30" i="125"/>
  <c r="N30" i="125"/>
  <c r="O30" i="125"/>
  <c r="P30" i="125"/>
  <c r="Q30" i="125"/>
  <c r="R30" i="125"/>
  <c r="S30" i="125"/>
  <c r="T30" i="125"/>
  <c r="U30" i="125"/>
  <c r="V30" i="125"/>
  <c r="W30" i="125"/>
  <c r="X30" i="125"/>
  <c r="G31" i="125"/>
  <c r="H31" i="125"/>
  <c r="I31" i="125"/>
  <c r="J31" i="125"/>
  <c r="K31" i="125"/>
  <c r="L31" i="125"/>
  <c r="M31" i="125"/>
  <c r="N31" i="125"/>
  <c r="O31" i="125"/>
  <c r="P31" i="125"/>
  <c r="Q31" i="125"/>
  <c r="R31" i="125"/>
  <c r="S31" i="125"/>
  <c r="T31" i="125"/>
  <c r="U31" i="125"/>
  <c r="V31" i="125"/>
  <c r="W31" i="125"/>
  <c r="X31" i="125"/>
  <c r="G32" i="125"/>
  <c r="H32" i="125"/>
  <c r="I32" i="125"/>
  <c r="J32" i="125"/>
  <c r="K32" i="125"/>
  <c r="L32" i="125"/>
  <c r="M32" i="125"/>
  <c r="N32" i="125"/>
  <c r="O32" i="125"/>
  <c r="P32" i="125"/>
  <c r="Q32" i="125"/>
  <c r="R32" i="125"/>
  <c r="S32" i="125"/>
  <c r="T32" i="125"/>
  <c r="U32" i="125"/>
  <c r="V32" i="125"/>
  <c r="W32" i="125"/>
  <c r="X32" i="125"/>
  <c r="G33" i="125"/>
  <c r="H33" i="125"/>
  <c r="I33" i="125"/>
  <c r="J33" i="125"/>
  <c r="K33" i="125"/>
  <c r="L33" i="125"/>
  <c r="M33" i="125"/>
  <c r="N33" i="125"/>
  <c r="O33" i="125"/>
  <c r="P33" i="125"/>
  <c r="Q33" i="125"/>
  <c r="R33" i="125"/>
  <c r="S33" i="125"/>
  <c r="T33" i="125"/>
  <c r="U33" i="125"/>
  <c r="V33" i="125"/>
  <c r="W33" i="125"/>
  <c r="X33" i="125"/>
  <c r="G34" i="125"/>
  <c r="H34" i="125"/>
  <c r="I34" i="125"/>
  <c r="J34" i="125"/>
  <c r="K34" i="125"/>
  <c r="L34" i="125"/>
  <c r="M34" i="125"/>
  <c r="N34" i="125"/>
  <c r="O34" i="125"/>
  <c r="P34" i="125"/>
  <c r="Q34" i="125"/>
  <c r="R34" i="125"/>
  <c r="S34" i="125"/>
  <c r="T34" i="125"/>
  <c r="U34" i="125"/>
  <c r="V34" i="125"/>
  <c r="W34" i="125"/>
  <c r="X34" i="125"/>
  <c r="G35" i="125"/>
  <c r="H35" i="125"/>
  <c r="I35" i="125"/>
  <c r="J35" i="125"/>
  <c r="K35" i="125"/>
  <c r="L35" i="125"/>
  <c r="M35" i="125"/>
  <c r="N35" i="125"/>
  <c r="O35" i="125"/>
  <c r="P35" i="125"/>
  <c r="Q35" i="125"/>
  <c r="R35" i="125"/>
  <c r="S35" i="125"/>
  <c r="T35" i="125"/>
  <c r="U35" i="125"/>
  <c r="V35" i="125"/>
  <c r="W35" i="125"/>
  <c r="X35" i="125"/>
  <c r="G36" i="125"/>
  <c r="H36" i="125"/>
  <c r="I36" i="125"/>
  <c r="J36" i="125"/>
  <c r="K36" i="125"/>
  <c r="L36" i="125"/>
  <c r="M36" i="125"/>
  <c r="N36" i="125"/>
  <c r="O36" i="125"/>
  <c r="P36" i="125"/>
  <c r="Q36" i="125"/>
  <c r="R36" i="125"/>
  <c r="S36" i="125"/>
  <c r="T36" i="125"/>
  <c r="U36" i="125"/>
  <c r="V36" i="125"/>
  <c r="W36" i="125"/>
  <c r="X36" i="125"/>
  <c r="G37" i="125"/>
  <c r="H37" i="125"/>
  <c r="I37" i="125"/>
  <c r="J37" i="125"/>
  <c r="K37" i="125"/>
  <c r="L37" i="125"/>
  <c r="M37" i="125"/>
  <c r="N37" i="125"/>
  <c r="O37" i="125"/>
  <c r="P37" i="125"/>
  <c r="Q37" i="125"/>
  <c r="R37" i="125"/>
  <c r="S37" i="125"/>
  <c r="T37" i="125"/>
  <c r="U37" i="125"/>
  <c r="V37" i="125"/>
  <c r="W37" i="125"/>
  <c r="X37" i="125"/>
  <c r="G38" i="125"/>
  <c r="H38" i="125"/>
  <c r="I38" i="125"/>
  <c r="J38" i="125"/>
  <c r="K38" i="125"/>
  <c r="L38" i="125"/>
  <c r="M38" i="125"/>
  <c r="N38" i="125"/>
  <c r="O38" i="125"/>
  <c r="P38" i="125"/>
  <c r="Q38" i="125"/>
  <c r="R38" i="125"/>
  <c r="S38" i="125"/>
  <c r="T38" i="125"/>
  <c r="U38" i="125"/>
  <c r="V38" i="125"/>
  <c r="W38" i="125"/>
  <c r="X38" i="125"/>
  <c r="G39" i="125"/>
  <c r="H39" i="125"/>
  <c r="I39" i="125"/>
  <c r="J39" i="125"/>
  <c r="K39" i="125"/>
  <c r="L39" i="125"/>
  <c r="M39" i="125"/>
  <c r="N39" i="125"/>
  <c r="O39" i="125"/>
  <c r="P39" i="125"/>
  <c r="Q39" i="125"/>
  <c r="R39" i="125"/>
  <c r="S39" i="125"/>
  <c r="T39" i="125"/>
  <c r="U39" i="125"/>
  <c r="V39" i="125"/>
  <c r="W39" i="125"/>
  <c r="X39" i="125"/>
  <c r="G40" i="125"/>
  <c r="H40" i="125"/>
  <c r="I40" i="125"/>
  <c r="J40" i="125"/>
  <c r="K40" i="125"/>
  <c r="L40" i="125"/>
  <c r="M40" i="125"/>
  <c r="N40" i="125"/>
  <c r="O40" i="125"/>
  <c r="P40" i="125"/>
  <c r="Q40" i="125"/>
  <c r="R40" i="125"/>
  <c r="S40" i="125"/>
  <c r="T40" i="125"/>
  <c r="U40" i="125"/>
  <c r="V40" i="125"/>
  <c r="W40" i="125"/>
  <c r="X40" i="125"/>
  <c r="G41" i="125"/>
  <c r="H41" i="125"/>
  <c r="I41" i="125"/>
  <c r="J41" i="125"/>
  <c r="K41" i="125"/>
  <c r="L41" i="125"/>
  <c r="M41" i="125"/>
  <c r="N41" i="125"/>
  <c r="O41" i="125"/>
  <c r="P41" i="125"/>
  <c r="Q41" i="125"/>
  <c r="R41" i="125"/>
  <c r="S41" i="125"/>
  <c r="T41" i="125"/>
  <c r="U41" i="125"/>
  <c r="V41" i="125"/>
  <c r="W41" i="125"/>
  <c r="X41" i="125"/>
  <c r="G42" i="125"/>
  <c r="H42" i="125"/>
  <c r="I42" i="125"/>
  <c r="J42" i="125"/>
  <c r="K42" i="125"/>
  <c r="L42" i="125"/>
  <c r="M42" i="125"/>
  <c r="N42" i="125"/>
  <c r="O42" i="125"/>
  <c r="P42" i="125"/>
  <c r="Q42" i="125"/>
  <c r="R42" i="125"/>
  <c r="S42" i="125"/>
  <c r="T42" i="125"/>
  <c r="U42" i="125"/>
  <c r="V42" i="125"/>
  <c r="W42" i="125"/>
  <c r="X42" i="125"/>
  <c r="G43" i="125"/>
  <c r="H43" i="125"/>
  <c r="I43" i="125"/>
  <c r="J43" i="125"/>
  <c r="K43" i="125"/>
  <c r="L43" i="125"/>
  <c r="M43" i="125"/>
  <c r="N43" i="125"/>
  <c r="O43" i="125"/>
  <c r="P43" i="125"/>
  <c r="Q43" i="125"/>
  <c r="R43" i="125"/>
  <c r="S43" i="125"/>
  <c r="T43" i="125"/>
  <c r="U43" i="125"/>
  <c r="V43" i="125"/>
  <c r="W43" i="125"/>
  <c r="X43" i="125"/>
  <c r="G44" i="125"/>
  <c r="H44" i="125"/>
  <c r="I44" i="125"/>
  <c r="J44" i="125"/>
  <c r="K44" i="125"/>
  <c r="L44" i="125"/>
  <c r="M44" i="125"/>
  <c r="N44" i="125"/>
  <c r="O44" i="125"/>
  <c r="P44" i="125"/>
  <c r="Q44" i="125"/>
  <c r="R44" i="125"/>
  <c r="S44" i="125"/>
  <c r="T44" i="125"/>
  <c r="U44" i="125"/>
  <c r="V44" i="125"/>
  <c r="W44" i="125"/>
  <c r="X44" i="125"/>
  <c r="G45" i="125"/>
  <c r="H45" i="125"/>
  <c r="I45" i="125"/>
  <c r="J45" i="125"/>
  <c r="K45" i="125"/>
  <c r="L45" i="125"/>
  <c r="M45" i="125"/>
  <c r="N45" i="125"/>
  <c r="O45" i="125"/>
  <c r="P45" i="125"/>
  <c r="Q45" i="125"/>
  <c r="R45" i="125"/>
  <c r="S45" i="125"/>
  <c r="T45" i="125"/>
  <c r="U45" i="125"/>
  <c r="V45" i="125"/>
  <c r="W45" i="125"/>
  <c r="X45" i="125"/>
  <c r="G46" i="125"/>
  <c r="H46" i="125"/>
  <c r="I46" i="125"/>
  <c r="J46" i="125"/>
  <c r="K46" i="125"/>
  <c r="L46" i="125"/>
  <c r="M46" i="125"/>
  <c r="N46" i="125"/>
  <c r="O46" i="125"/>
  <c r="P46" i="125"/>
  <c r="Q46" i="125"/>
  <c r="R46" i="125"/>
  <c r="S46" i="125"/>
  <c r="T46" i="125"/>
  <c r="U46" i="125"/>
  <c r="V46" i="125"/>
  <c r="W46" i="125"/>
  <c r="X46" i="125"/>
  <c r="G47" i="125"/>
  <c r="H47" i="125"/>
  <c r="I47" i="125"/>
  <c r="J47" i="125"/>
  <c r="K47" i="125"/>
  <c r="L47" i="125"/>
  <c r="M47" i="125"/>
  <c r="N47" i="125"/>
  <c r="O47" i="125"/>
  <c r="P47" i="125"/>
  <c r="Q47" i="125"/>
  <c r="R47" i="125"/>
  <c r="S47" i="125"/>
  <c r="T47" i="125"/>
  <c r="U47" i="125"/>
  <c r="V47" i="125"/>
  <c r="W47" i="125"/>
  <c r="X47" i="125"/>
  <c r="G48" i="125"/>
  <c r="H48" i="125"/>
  <c r="I48" i="125"/>
  <c r="J48" i="125"/>
  <c r="K48" i="125"/>
  <c r="L48" i="125"/>
  <c r="M48" i="125"/>
  <c r="N48" i="125"/>
  <c r="O48" i="125"/>
  <c r="P48" i="125"/>
  <c r="Q48" i="125"/>
  <c r="R48" i="125"/>
  <c r="S48" i="125"/>
  <c r="T48" i="125"/>
  <c r="U48" i="125"/>
  <c r="V48" i="125"/>
  <c r="W48" i="125"/>
  <c r="X48" i="125"/>
  <c r="H9" i="125"/>
  <c r="I9" i="125"/>
  <c r="J9" i="125"/>
  <c r="K9" i="125"/>
  <c r="L9" i="125"/>
  <c r="M9" i="125"/>
  <c r="N9" i="125"/>
  <c r="O9" i="125"/>
  <c r="P9" i="125"/>
  <c r="Q9" i="125"/>
  <c r="R9" i="125"/>
  <c r="S9" i="125"/>
  <c r="T9" i="125"/>
  <c r="U9" i="125"/>
  <c r="V9" i="125"/>
  <c r="W9" i="125"/>
  <c r="X9" i="125"/>
  <c r="G9" i="125"/>
  <c r="E9" i="125"/>
  <c r="G10" i="124"/>
  <c r="H10" i="124"/>
  <c r="I10" i="124"/>
  <c r="J10" i="124"/>
  <c r="K10" i="124"/>
  <c r="G11" i="124"/>
  <c r="H11" i="124"/>
  <c r="I11" i="124"/>
  <c r="J11" i="124"/>
  <c r="K11" i="124"/>
  <c r="G12" i="124"/>
  <c r="H12" i="124"/>
  <c r="I12" i="124"/>
  <c r="J12" i="124"/>
  <c r="K12" i="124"/>
  <c r="G13" i="124"/>
  <c r="H13" i="124"/>
  <c r="I13" i="124"/>
  <c r="J13" i="124"/>
  <c r="K13" i="124"/>
  <c r="G14" i="124"/>
  <c r="H14" i="124"/>
  <c r="I14" i="124"/>
  <c r="J14" i="124"/>
  <c r="K14" i="124"/>
  <c r="G15" i="124"/>
  <c r="H15" i="124"/>
  <c r="I15" i="124"/>
  <c r="J15" i="124"/>
  <c r="K15" i="124"/>
  <c r="G16" i="124"/>
  <c r="H16" i="124"/>
  <c r="I16" i="124"/>
  <c r="J16" i="124"/>
  <c r="K16" i="124"/>
  <c r="G17" i="124"/>
  <c r="H17" i="124"/>
  <c r="I17" i="124"/>
  <c r="J17" i="124"/>
  <c r="K17" i="124"/>
  <c r="G18" i="124"/>
  <c r="H18" i="124"/>
  <c r="I18" i="124"/>
  <c r="J18" i="124"/>
  <c r="K18" i="124"/>
  <c r="G19" i="124"/>
  <c r="H19" i="124"/>
  <c r="I19" i="124"/>
  <c r="J19" i="124"/>
  <c r="K19" i="124"/>
  <c r="G20" i="124"/>
  <c r="H20" i="124"/>
  <c r="I20" i="124"/>
  <c r="J20" i="124"/>
  <c r="K20" i="124"/>
  <c r="G21" i="124"/>
  <c r="H21" i="124"/>
  <c r="I21" i="124"/>
  <c r="J21" i="124"/>
  <c r="K21" i="124"/>
  <c r="G22" i="124"/>
  <c r="H22" i="124"/>
  <c r="I22" i="124"/>
  <c r="J22" i="124"/>
  <c r="K22" i="124"/>
  <c r="G23" i="124"/>
  <c r="H23" i="124"/>
  <c r="I23" i="124"/>
  <c r="J23" i="124"/>
  <c r="K23" i="124"/>
  <c r="G24" i="124"/>
  <c r="H24" i="124"/>
  <c r="I24" i="124"/>
  <c r="J24" i="124"/>
  <c r="K24" i="124"/>
  <c r="G25" i="124"/>
  <c r="H25" i="124"/>
  <c r="I25" i="124"/>
  <c r="J25" i="124"/>
  <c r="K25" i="124"/>
  <c r="G26" i="124"/>
  <c r="H26" i="124"/>
  <c r="I26" i="124"/>
  <c r="J26" i="124"/>
  <c r="K26" i="124"/>
  <c r="G27" i="124"/>
  <c r="H27" i="124"/>
  <c r="I27" i="124"/>
  <c r="J27" i="124"/>
  <c r="K27" i="124"/>
  <c r="G28" i="124"/>
  <c r="H28" i="124"/>
  <c r="I28" i="124"/>
  <c r="J28" i="124"/>
  <c r="K28" i="124"/>
  <c r="G29" i="124"/>
  <c r="H29" i="124"/>
  <c r="I29" i="124"/>
  <c r="J29" i="124"/>
  <c r="K29" i="124"/>
  <c r="G30" i="124"/>
  <c r="H30" i="124"/>
  <c r="I30" i="124"/>
  <c r="J30" i="124"/>
  <c r="K30" i="124"/>
  <c r="G31" i="124"/>
  <c r="H31" i="124"/>
  <c r="I31" i="124"/>
  <c r="J31" i="124"/>
  <c r="K31" i="124"/>
  <c r="G32" i="124"/>
  <c r="H32" i="124"/>
  <c r="I32" i="124"/>
  <c r="J32" i="124"/>
  <c r="K32" i="124"/>
  <c r="G33" i="124"/>
  <c r="H33" i="124"/>
  <c r="I33" i="124"/>
  <c r="J33" i="124"/>
  <c r="K33" i="124"/>
  <c r="G34" i="124"/>
  <c r="H34" i="124"/>
  <c r="I34" i="124"/>
  <c r="J34" i="124"/>
  <c r="K34" i="124"/>
  <c r="G35" i="124"/>
  <c r="H35" i="124"/>
  <c r="I35" i="124"/>
  <c r="J35" i="124"/>
  <c r="K35" i="124"/>
  <c r="G36" i="124"/>
  <c r="H36" i="124"/>
  <c r="I36" i="124"/>
  <c r="J36" i="124"/>
  <c r="K36" i="124"/>
  <c r="G37" i="124"/>
  <c r="H37" i="124"/>
  <c r="I37" i="124"/>
  <c r="J37" i="124"/>
  <c r="K37" i="124"/>
  <c r="G38" i="124"/>
  <c r="H38" i="124"/>
  <c r="I38" i="124"/>
  <c r="J38" i="124"/>
  <c r="K38" i="124"/>
  <c r="G39" i="124"/>
  <c r="H39" i="124"/>
  <c r="I39" i="124"/>
  <c r="J39" i="124"/>
  <c r="K39" i="124"/>
  <c r="G40" i="124"/>
  <c r="H40" i="124"/>
  <c r="I40" i="124"/>
  <c r="J40" i="124"/>
  <c r="K40" i="124"/>
  <c r="G41" i="124"/>
  <c r="H41" i="124"/>
  <c r="I41" i="124"/>
  <c r="J41" i="124"/>
  <c r="K41" i="124"/>
  <c r="G42" i="124"/>
  <c r="H42" i="124"/>
  <c r="I42" i="124"/>
  <c r="J42" i="124"/>
  <c r="K42" i="124"/>
  <c r="G43" i="124"/>
  <c r="H43" i="124"/>
  <c r="I43" i="124"/>
  <c r="J43" i="124"/>
  <c r="K43" i="124"/>
  <c r="G44" i="124"/>
  <c r="H44" i="124"/>
  <c r="I44" i="124"/>
  <c r="J44" i="124"/>
  <c r="K44" i="124"/>
  <c r="G45" i="124"/>
  <c r="H45" i="124"/>
  <c r="I45" i="124"/>
  <c r="J45" i="124"/>
  <c r="K45" i="124"/>
  <c r="G46" i="124"/>
  <c r="H46" i="124"/>
  <c r="I46" i="124"/>
  <c r="J46" i="124"/>
  <c r="K46" i="124"/>
  <c r="G47" i="124"/>
  <c r="H47" i="124"/>
  <c r="I47" i="124"/>
  <c r="J47" i="124"/>
  <c r="K47" i="124"/>
  <c r="G48" i="124"/>
  <c r="H48" i="124"/>
  <c r="I48" i="124"/>
  <c r="J48" i="124"/>
  <c r="K48" i="124"/>
  <c r="H9" i="124"/>
  <c r="I9" i="124"/>
  <c r="J9" i="124"/>
  <c r="K9" i="124"/>
  <c r="G9" i="124"/>
  <c r="E9" i="124"/>
  <c r="E11" i="125"/>
  <c r="D11" i="125"/>
  <c r="E10" i="125"/>
  <c r="D10" i="125"/>
  <c r="D9" i="125"/>
  <c r="D4" i="125"/>
  <c r="E11" i="124"/>
  <c r="D11" i="124"/>
  <c r="E10" i="124"/>
  <c r="D10" i="124"/>
  <c r="D9" i="124"/>
  <c r="D4" i="124"/>
  <c r="E20" i="76"/>
  <c r="E21" i="76"/>
  <c r="E22" i="76"/>
  <c r="E23" i="76"/>
  <c r="E24" i="76"/>
  <c r="D12" i="76"/>
  <c r="D13" i="76"/>
  <c r="D14" i="76"/>
  <c r="D15" i="76"/>
  <c r="D16" i="76"/>
  <c r="D17" i="76"/>
  <c r="D18" i="76"/>
  <c r="D19" i="76"/>
  <c r="D20" i="76"/>
  <c r="D21" i="76"/>
  <c r="D22" i="76"/>
  <c r="D23" i="76"/>
  <c r="D24" i="76"/>
  <c r="E7" i="76"/>
  <c r="D3" i="74"/>
  <c r="D3" i="75"/>
  <c r="D4" i="73"/>
  <c r="D4" i="51"/>
  <c r="D4" i="52"/>
  <c r="E10" i="52"/>
  <c r="E11" i="52"/>
  <c r="D10" i="52"/>
  <c r="D11" i="52"/>
  <c r="F4" i="123"/>
  <c r="F3" i="123"/>
  <c r="AV47" i="123"/>
  <c r="AV46" i="123"/>
  <c r="AV45" i="123"/>
  <c r="AV44" i="123"/>
  <c r="AV43" i="123"/>
  <c r="AV42" i="123"/>
  <c r="AV41" i="123"/>
  <c r="AV40" i="123"/>
  <c r="AV39" i="123"/>
  <c r="AV38" i="123"/>
  <c r="AV37" i="123"/>
  <c r="AV36" i="123"/>
  <c r="AV35" i="123"/>
  <c r="AV34" i="123"/>
  <c r="AV33" i="123"/>
  <c r="AV32" i="123"/>
  <c r="AV31" i="123"/>
  <c r="AV30" i="123"/>
  <c r="AV29" i="123"/>
  <c r="AV28" i="123"/>
  <c r="AV27" i="123"/>
  <c r="AV26" i="123"/>
  <c r="AV25" i="123"/>
  <c r="AV24" i="123"/>
  <c r="AV23" i="123"/>
  <c r="AV22" i="123"/>
  <c r="AV21" i="123"/>
  <c r="AV20" i="123"/>
  <c r="AV19" i="123"/>
  <c r="AV18" i="123"/>
  <c r="AV17" i="123"/>
  <c r="AV16" i="123"/>
  <c r="AV15" i="123"/>
  <c r="AV14" i="123"/>
  <c r="AV13" i="123"/>
  <c r="AV12" i="123"/>
  <c r="AV11" i="123"/>
  <c r="AV10" i="123"/>
  <c r="AV9" i="123"/>
  <c r="AV8" i="123"/>
  <c r="BA7" i="123"/>
  <c r="AW7" i="123"/>
  <c r="AV7" i="123"/>
  <c r="AW3" i="123"/>
  <c r="V3" i="123"/>
  <c r="I3" i="122"/>
  <c r="AI3" i="122" s="1"/>
  <c r="F4" i="122"/>
  <c r="F3" i="122"/>
  <c r="I3" i="121"/>
  <c r="AI3" i="121" s="1"/>
  <c r="F4" i="121"/>
  <c r="F3" i="121"/>
  <c r="I3" i="120"/>
  <c r="AI3" i="120" s="1"/>
  <c r="F4" i="120"/>
  <c r="F3" i="120"/>
  <c r="D8" i="120" s="1"/>
  <c r="I3" i="119"/>
  <c r="V3" i="119" s="1"/>
  <c r="F3" i="119"/>
  <c r="I3" i="118"/>
  <c r="AI3" i="118" s="1"/>
  <c r="F4" i="118"/>
  <c r="F3" i="118"/>
  <c r="I3" i="117"/>
  <c r="AI3" i="117" s="1"/>
  <c r="F4" i="117"/>
  <c r="F3" i="117"/>
  <c r="I3" i="116"/>
  <c r="F4" i="116"/>
  <c r="F3" i="116"/>
  <c r="I3" i="115"/>
  <c r="AI3" i="115" s="1"/>
  <c r="F4" i="115"/>
  <c r="F3" i="115"/>
  <c r="I3" i="114"/>
  <c r="AI3" i="114" s="1"/>
  <c r="F4" i="114"/>
  <c r="F3" i="114"/>
  <c r="I3" i="113"/>
  <c r="V3" i="113" s="1"/>
  <c r="F4" i="113"/>
  <c r="F3" i="113"/>
  <c r="I3" i="112"/>
  <c r="F4" i="112"/>
  <c r="F3" i="112"/>
  <c r="D8" i="112" s="1"/>
  <c r="I3" i="111"/>
  <c r="V3" i="111" s="1"/>
  <c r="F4" i="111"/>
  <c r="F3" i="111"/>
  <c r="AV47" i="122"/>
  <c r="AV46" i="122"/>
  <c r="AV45" i="122"/>
  <c r="AV44" i="122"/>
  <c r="AV43" i="122"/>
  <c r="AV42" i="122"/>
  <c r="AV41" i="122"/>
  <c r="AV40" i="122"/>
  <c r="AV39" i="122"/>
  <c r="AV38" i="122"/>
  <c r="AV37" i="122"/>
  <c r="AV36" i="122"/>
  <c r="AV35" i="122"/>
  <c r="AV34" i="122"/>
  <c r="AV33" i="122"/>
  <c r="AV32" i="122"/>
  <c r="AV31" i="122"/>
  <c r="AV30" i="122"/>
  <c r="AV29" i="122"/>
  <c r="AV28" i="122"/>
  <c r="AV27" i="122"/>
  <c r="AV26" i="122"/>
  <c r="AV25" i="122"/>
  <c r="AV24" i="122"/>
  <c r="AV23" i="122"/>
  <c r="AV22" i="122"/>
  <c r="AV21" i="122"/>
  <c r="AV20" i="122"/>
  <c r="AV19" i="122"/>
  <c r="AV18" i="122"/>
  <c r="AV17" i="122"/>
  <c r="AV16" i="122"/>
  <c r="AV15" i="122"/>
  <c r="AV14" i="122"/>
  <c r="AV13" i="122"/>
  <c r="AV12" i="122"/>
  <c r="AV11" i="122"/>
  <c r="AV10" i="122"/>
  <c r="AV9" i="122"/>
  <c r="AV8" i="122"/>
  <c r="BA7" i="122"/>
  <c r="AW7" i="122"/>
  <c r="AV7" i="122"/>
  <c r="AW3" i="122"/>
  <c r="AV47" i="121"/>
  <c r="AV46" i="121"/>
  <c r="AV45" i="121"/>
  <c r="AV44" i="121"/>
  <c r="AV43" i="121"/>
  <c r="AV42" i="121"/>
  <c r="AV41" i="121"/>
  <c r="AV40" i="121"/>
  <c r="AV39" i="121"/>
  <c r="AV38" i="121"/>
  <c r="AV37" i="121"/>
  <c r="AV36" i="121"/>
  <c r="AV35" i="121"/>
  <c r="AV34" i="121"/>
  <c r="AV33" i="121"/>
  <c r="AV32" i="121"/>
  <c r="AV31" i="121"/>
  <c r="AV30" i="121"/>
  <c r="AV29" i="121"/>
  <c r="AV28" i="121"/>
  <c r="AV27" i="121"/>
  <c r="AV26" i="121"/>
  <c r="AV25" i="121"/>
  <c r="AV24" i="121"/>
  <c r="AV23" i="121"/>
  <c r="AV22" i="121"/>
  <c r="AV21" i="121"/>
  <c r="AV20" i="121"/>
  <c r="AV19" i="121"/>
  <c r="AV18" i="121"/>
  <c r="AV17" i="121"/>
  <c r="AV16" i="121"/>
  <c r="AV15" i="121"/>
  <c r="AV14" i="121"/>
  <c r="AV13" i="121"/>
  <c r="AV12" i="121"/>
  <c r="AV11" i="121"/>
  <c r="AV10" i="121"/>
  <c r="AV9" i="121"/>
  <c r="AV8" i="121"/>
  <c r="BA7" i="121"/>
  <c r="AW7" i="121"/>
  <c r="AV7" i="121"/>
  <c r="AW3" i="121"/>
  <c r="AV47" i="120"/>
  <c r="AV46" i="120"/>
  <c r="AV45" i="120"/>
  <c r="AV44" i="120"/>
  <c r="AV43" i="120"/>
  <c r="AV42" i="120"/>
  <c r="AV41" i="120"/>
  <c r="AV40" i="120"/>
  <c r="AV39" i="120"/>
  <c r="AV38" i="120"/>
  <c r="AV37" i="120"/>
  <c r="AV36" i="120"/>
  <c r="AV35" i="120"/>
  <c r="AV34" i="120"/>
  <c r="AV33" i="120"/>
  <c r="AV32" i="120"/>
  <c r="AV31" i="120"/>
  <c r="AV30" i="120"/>
  <c r="AV29" i="120"/>
  <c r="AV28" i="120"/>
  <c r="AV27" i="120"/>
  <c r="AV26" i="120"/>
  <c r="AV25" i="120"/>
  <c r="AV24" i="120"/>
  <c r="AV23" i="120"/>
  <c r="AV22" i="120"/>
  <c r="AV21" i="120"/>
  <c r="AV20" i="120"/>
  <c r="AV19" i="120"/>
  <c r="AV18" i="120"/>
  <c r="AV17" i="120"/>
  <c r="AV16" i="120"/>
  <c r="AV15" i="120"/>
  <c r="AV14" i="120"/>
  <c r="AV13" i="120"/>
  <c r="AV12" i="120"/>
  <c r="AV11" i="120"/>
  <c r="AV10" i="120"/>
  <c r="AV9" i="120"/>
  <c r="AV8" i="120"/>
  <c r="BA7" i="120"/>
  <c r="AW7" i="120"/>
  <c r="AV7" i="120"/>
  <c r="AW3" i="120"/>
  <c r="V3" i="120"/>
  <c r="AV47" i="119"/>
  <c r="AV46" i="119"/>
  <c r="AV45" i="119"/>
  <c r="AV44" i="119"/>
  <c r="AV43" i="119"/>
  <c r="AV42" i="119"/>
  <c r="AV41" i="119"/>
  <c r="AV40" i="119"/>
  <c r="AV39" i="119"/>
  <c r="AV38" i="119"/>
  <c r="AV37" i="119"/>
  <c r="AV36" i="119"/>
  <c r="AV35" i="119"/>
  <c r="AV34" i="119"/>
  <c r="AV33" i="119"/>
  <c r="AV32" i="119"/>
  <c r="AV31" i="119"/>
  <c r="AV30" i="119"/>
  <c r="AV29" i="119"/>
  <c r="AV28" i="119"/>
  <c r="AV27" i="119"/>
  <c r="AV26" i="119"/>
  <c r="AV25" i="119"/>
  <c r="AV24" i="119"/>
  <c r="AV23" i="119"/>
  <c r="AV22" i="119"/>
  <c r="AV21" i="119"/>
  <c r="AV20" i="119"/>
  <c r="AV19" i="119"/>
  <c r="AV18" i="119"/>
  <c r="AV17" i="119"/>
  <c r="AV16" i="119"/>
  <c r="AV15" i="119"/>
  <c r="AV14" i="119"/>
  <c r="AV13" i="119"/>
  <c r="AV12" i="119"/>
  <c r="AV11" i="119"/>
  <c r="AV10" i="119"/>
  <c r="D10" i="119"/>
  <c r="AV9" i="119"/>
  <c r="AV8" i="119"/>
  <c r="BA7" i="119"/>
  <c r="AW7" i="119"/>
  <c r="AV7" i="119"/>
  <c r="AW3" i="119"/>
  <c r="AI3" i="119"/>
  <c r="AV47" i="118"/>
  <c r="AV46" i="118"/>
  <c r="AV45" i="118"/>
  <c r="AV44" i="118"/>
  <c r="AV43" i="118"/>
  <c r="AV42" i="118"/>
  <c r="AV41" i="118"/>
  <c r="AV40" i="118"/>
  <c r="AV39" i="118"/>
  <c r="AV38" i="118"/>
  <c r="AV37" i="118"/>
  <c r="AV36" i="118"/>
  <c r="AV35" i="118"/>
  <c r="AV34" i="118"/>
  <c r="AV33" i="118"/>
  <c r="AV32" i="118"/>
  <c r="AV31" i="118"/>
  <c r="AV30" i="118"/>
  <c r="AV29" i="118"/>
  <c r="AV28" i="118"/>
  <c r="AV27" i="118"/>
  <c r="AV26" i="118"/>
  <c r="AV25" i="118"/>
  <c r="AV24" i="118"/>
  <c r="AV23" i="118"/>
  <c r="AV22" i="118"/>
  <c r="AV21" i="118"/>
  <c r="AV20" i="118"/>
  <c r="AV19" i="118"/>
  <c r="AV18" i="118"/>
  <c r="AV17" i="118"/>
  <c r="AV16" i="118"/>
  <c r="AV15" i="118"/>
  <c r="AV14" i="118"/>
  <c r="AV13" i="118"/>
  <c r="AV12" i="118"/>
  <c r="AV11" i="118"/>
  <c r="AV10" i="118"/>
  <c r="AV9" i="118"/>
  <c r="AV8" i="118"/>
  <c r="D8" i="118"/>
  <c r="F8" i="118" s="1"/>
  <c r="BA7" i="118"/>
  <c r="AV7" i="118"/>
  <c r="AW3" i="118"/>
  <c r="AV47" i="117"/>
  <c r="AV46" i="117"/>
  <c r="AV45" i="117"/>
  <c r="AV44" i="117"/>
  <c r="AV43" i="117"/>
  <c r="AV42" i="117"/>
  <c r="AV41" i="117"/>
  <c r="AV40" i="117"/>
  <c r="AV39" i="117"/>
  <c r="AV38" i="117"/>
  <c r="AV37" i="117"/>
  <c r="AV36" i="117"/>
  <c r="AV35" i="117"/>
  <c r="AV34" i="117"/>
  <c r="AV33" i="117"/>
  <c r="AV32" i="117"/>
  <c r="AV31" i="117"/>
  <c r="AV30" i="117"/>
  <c r="AV29" i="117"/>
  <c r="AV28" i="117"/>
  <c r="AV27" i="117"/>
  <c r="AV26" i="117"/>
  <c r="AV25" i="117"/>
  <c r="AV24" i="117"/>
  <c r="AV23" i="117"/>
  <c r="AV22" i="117"/>
  <c r="AV21" i="117"/>
  <c r="AV20" i="117"/>
  <c r="AV19" i="117"/>
  <c r="AV18" i="117"/>
  <c r="AV17" i="117"/>
  <c r="AV16" i="117"/>
  <c r="AV15" i="117"/>
  <c r="AV14" i="117"/>
  <c r="AV13" i="117"/>
  <c r="AV12" i="117"/>
  <c r="AV11" i="117"/>
  <c r="AV10" i="117"/>
  <c r="AV9" i="117"/>
  <c r="D9" i="117"/>
  <c r="F9" i="117" s="1"/>
  <c r="AV8" i="117"/>
  <c r="D8" i="117"/>
  <c r="F8" i="117" s="1"/>
  <c r="BA7" i="117"/>
  <c r="AW7" i="117"/>
  <c r="AV7" i="117"/>
  <c r="AW3" i="117"/>
  <c r="AV47" i="116"/>
  <c r="AV46" i="116"/>
  <c r="AV45" i="116"/>
  <c r="AV44" i="116"/>
  <c r="AV43" i="116"/>
  <c r="AV42" i="116"/>
  <c r="AV41" i="116"/>
  <c r="AV40" i="116"/>
  <c r="AV39" i="116"/>
  <c r="AV38" i="116"/>
  <c r="AV37" i="116"/>
  <c r="AV36" i="116"/>
  <c r="AV35" i="116"/>
  <c r="AV34" i="116"/>
  <c r="AV33" i="116"/>
  <c r="AV32" i="116"/>
  <c r="AV31" i="116"/>
  <c r="AV30" i="116"/>
  <c r="AV29" i="116"/>
  <c r="AV28" i="116"/>
  <c r="AV27" i="116"/>
  <c r="AV26" i="116"/>
  <c r="AV25" i="116"/>
  <c r="AV24" i="116"/>
  <c r="AV23" i="116"/>
  <c r="AV22" i="116"/>
  <c r="AV21" i="116"/>
  <c r="AV20" i="116"/>
  <c r="AV19" i="116"/>
  <c r="AV18" i="116"/>
  <c r="AV17" i="116"/>
  <c r="AV16" i="116"/>
  <c r="AV15" i="116"/>
  <c r="AV14" i="116"/>
  <c r="AV13" i="116"/>
  <c r="AV12" i="116"/>
  <c r="AV11" i="116"/>
  <c r="AV10" i="116"/>
  <c r="AV9" i="116"/>
  <c r="D9" i="116"/>
  <c r="F9" i="116" s="1"/>
  <c r="AV8" i="116"/>
  <c r="BA7" i="116"/>
  <c r="AW7" i="116"/>
  <c r="AV7" i="116"/>
  <c r="AW3" i="116"/>
  <c r="AI3" i="116"/>
  <c r="V3" i="116"/>
  <c r="AV47" i="115"/>
  <c r="AV46" i="115"/>
  <c r="AV45" i="115"/>
  <c r="AV44" i="115"/>
  <c r="AV43" i="115"/>
  <c r="AV42" i="115"/>
  <c r="AV41" i="115"/>
  <c r="AV40" i="115"/>
  <c r="AV39" i="115"/>
  <c r="AV38" i="115"/>
  <c r="AV37" i="115"/>
  <c r="AV36" i="115"/>
  <c r="AV35" i="115"/>
  <c r="AV34" i="115"/>
  <c r="AV33" i="115"/>
  <c r="AV32" i="115"/>
  <c r="AV31" i="115"/>
  <c r="AV30" i="115"/>
  <c r="AV29" i="115"/>
  <c r="AV28" i="115"/>
  <c r="AV27" i="115"/>
  <c r="AV26" i="115"/>
  <c r="AV25" i="115"/>
  <c r="AV24" i="115"/>
  <c r="AV23" i="115"/>
  <c r="AV22" i="115"/>
  <c r="AV21" i="115"/>
  <c r="AV20" i="115"/>
  <c r="AV19" i="115"/>
  <c r="AV18" i="115"/>
  <c r="AV17" i="115"/>
  <c r="AV16" i="115"/>
  <c r="AV15" i="115"/>
  <c r="AV14" i="115"/>
  <c r="AV13" i="115"/>
  <c r="AV12" i="115"/>
  <c r="AV11" i="115"/>
  <c r="AV10" i="115"/>
  <c r="AV9" i="115"/>
  <c r="AV8" i="115"/>
  <c r="BA7" i="115"/>
  <c r="AV7" i="115"/>
  <c r="AW3" i="115"/>
  <c r="AV47" i="114"/>
  <c r="AV46" i="114"/>
  <c r="AV45" i="114"/>
  <c r="AV44" i="114"/>
  <c r="AV43" i="114"/>
  <c r="AV42" i="114"/>
  <c r="AV41" i="114"/>
  <c r="AV40" i="114"/>
  <c r="AV39" i="114"/>
  <c r="AV38" i="114"/>
  <c r="AV37" i="114"/>
  <c r="AV36" i="114"/>
  <c r="AV35" i="114"/>
  <c r="AV34" i="114"/>
  <c r="AV33" i="114"/>
  <c r="AV32" i="114"/>
  <c r="AV31" i="114"/>
  <c r="AV30" i="114"/>
  <c r="AV29" i="114"/>
  <c r="AV28" i="114"/>
  <c r="AV27" i="114"/>
  <c r="AV26" i="114"/>
  <c r="AV25" i="114"/>
  <c r="AV24" i="114"/>
  <c r="AV23" i="114"/>
  <c r="AV22" i="114"/>
  <c r="AV21" i="114"/>
  <c r="AV20" i="114"/>
  <c r="AV19" i="114"/>
  <c r="AV18" i="114"/>
  <c r="AV17" i="114"/>
  <c r="AV16" i="114"/>
  <c r="AV15" i="114"/>
  <c r="AV14" i="114"/>
  <c r="AV13" i="114"/>
  <c r="AV12" i="114"/>
  <c r="AV11" i="114"/>
  <c r="AV10" i="114"/>
  <c r="AV9" i="114"/>
  <c r="D9" i="114"/>
  <c r="AV8" i="114"/>
  <c r="BA7" i="114"/>
  <c r="AW7" i="114"/>
  <c r="AV7" i="114"/>
  <c r="AW3" i="114"/>
  <c r="AV47" i="113"/>
  <c r="AV46" i="113"/>
  <c r="AV45" i="113"/>
  <c r="AV44" i="113"/>
  <c r="AV43" i="113"/>
  <c r="AV42" i="113"/>
  <c r="AV41" i="113"/>
  <c r="AV40" i="113"/>
  <c r="AV39" i="113"/>
  <c r="AV38" i="113"/>
  <c r="AV37" i="113"/>
  <c r="AV36" i="113"/>
  <c r="AV35" i="113"/>
  <c r="AV34" i="113"/>
  <c r="AV33" i="113"/>
  <c r="AV32" i="113"/>
  <c r="AV31" i="113"/>
  <c r="AV30" i="113"/>
  <c r="AV29" i="113"/>
  <c r="AV28" i="113"/>
  <c r="AV27" i="113"/>
  <c r="AV26" i="113"/>
  <c r="AV25" i="113"/>
  <c r="AV24" i="113"/>
  <c r="AV23" i="113"/>
  <c r="AV22" i="113"/>
  <c r="AV21" i="113"/>
  <c r="AV20" i="113"/>
  <c r="AV19" i="113"/>
  <c r="AV18" i="113"/>
  <c r="AV17" i="113"/>
  <c r="AV16" i="113"/>
  <c r="AV15" i="113"/>
  <c r="AV14" i="113"/>
  <c r="AV13" i="113"/>
  <c r="AV12" i="113"/>
  <c r="AV11" i="113"/>
  <c r="AV10" i="113"/>
  <c r="AV9" i="113"/>
  <c r="D9" i="113"/>
  <c r="AV8" i="113"/>
  <c r="BA7" i="113"/>
  <c r="AW7" i="113"/>
  <c r="AV7" i="113"/>
  <c r="AW3" i="113"/>
  <c r="AI3" i="113"/>
  <c r="AV47" i="112"/>
  <c r="AV46" i="112"/>
  <c r="AV45" i="112"/>
  <c r="AV44" i="112"/>
  <c r="AV43" i="112"/>
  <c r="AV42" i="112"/>
  <c r="AV41" i="112"/>
  <c r="AV40" i="112"/>
  <c r="AV39" i="112"/>
  <c r="AV38" i="112"/>
  <c r="AV37" i="112"/>
  <c r="AV36" i="112"/>
  <c r="AV35" i="112"/>
  <c r="AV34" i="112"/>
  <c r="AV33" i="112"/>
  <c r="AV32" i="112"/>
  <c r="AV31" i="112"/>
  <c r="AV30" i="112"/>
  <c r="AV29" i="112"/>
  <c r="AV28" i="112"/>
  <c r="AV27" i="112"/>
  <c r="AV26" i="112"/>
  <c r="AV25" i="112"/>
  <c r="AV24" i="112"/>
  <c r="AV23" i="112"/>
  <c r="AV22" i="112"/>
  <c r="AV21" i="112"/>
  <c r="AV20" i="112"/>
  <c r="AV19" i="112"/>
  <c r="AV18" i="112"/>
  <c r="AV17" i="112"/>
  <c r="AV16" i="112"/>
  <c r="AV15" i="112"/>
  <c r="AV14" i="112"/>
  <c r="AV13" i="112"/>
  <c r="AV12" i="112"/>
  <c r="AV11" i="112"/>
  <c r="AV10" i="112"/>
  <c r="AV9" i="112"/>
  <c r="AV8" i="112"/>
  <c r="BA7" i="112"/>
  <c r="AW7" i="112"/>
  <c r="AV7" i="112"/>
  <c r="AW3" i="112"/>
  <c r="AI3" i="112"/>
  <c r="V3" i="112"/>
  <c r="AV47" i="111"/>
  <c r="AV46" i="111"/>
  <c r="AV45" i="111"/>
  <c r="AV44" i="111"/>
  <c r="AV43" i="111"/>
  <c r="AV42" i="111"/>
  <c r="AV41" i="111"/>
  <c r="AV40" i="111"/>
  <c r="AV39" i="111"/>
  <c r="AV38" i="111"/>
  <c r="AV37" i="111"/>
  <c r="AV36" i="111"/>
  <c r="AV35" i="111"/>
  <c r="AV34" i="111"/>
  <c r="AV33" i="111"/>
  <c r="AV32" i="111"/>
  <c r="AV31" i="111"/>
  <c r="AV30" i="111"/>
  <c r="AV29" i="111"/>
  <c r="AV28" i="111"/>
  <c r="AV27" i="111"/>
  <c r="AV26" i="111"/>
  <c r="AV25" i="111"/>
  <c r="AV24" i="111"/>
  <c r="AV23" i="111"/>
  <c r="AV22" i="111"/>
  <c r="AV21" i="111"/>
  <c r="AV20" i="111"/>
  <c r="AV19" i="111"/>
  <c r="AV18" i="111"/>
  <c r="AV17" i="111"/>
  <c r="AV16" i="111"/>
  <c r="AV15" i="111"/>
  <c r="AV14" i="111"/>
  <c r="AV13" i="111"/>
  <c r="AV12" i="111"/>
  <c r="AV11" i="111"/>
  <c r="AV10" i="111"/>
  <c r="AV9" i="111"/>
  <c r="AV8" i="111"/>
  <c r="AV7" i="111"/>
  <c r="AW3" i="111"/>
  <c r="AV7" i="96"/>
  <c r="AV8" i="96"/>
  <c r="AV9" i="96"/>
  <c r="AV10" i="96"/>
  <c r="AV11" i="96"/>
  <c r="AV12" i="96"/>
  <c r="AV13" i="96"/>
  <c r="AV14" i="96"/>
  <c r="AV15" i="96"/>
  <c r="AV16" i="96"/>
  <c r="AV17" i="96"/>
  <c r="AV18" i="96"/>
  <c r="AV19" i="96"/>
  <c r="AV20" i="96"/>
  <c r="AV21" i="96"/>
  <c r="AV22" i="96"/>
  <c r="AV23" i="96"/>
  <c r="AV24" i="96"/>
  <c r="AV25" i="96"/>
  <c r="AV26" i="96"/>
  <c r="AV27" i="96"/>
  <c r="AV28" i="96"/>
  <c r="AV29" i="96"/>
  <c r="AV30" i="96"/>
  <c r="AV31" i="96"/>
  <c r="AV32" i="96"/>
  <c r="AV33" i="96"/>
  <c r="AV34" i="96"/>
  <c r="AV35" i="96"/>
  <c r="AV36" i="96"/>
  <c r="AV37" i="96"/>
  <c r="AV38" i="96"/>
  <c r="AV39" i="96"/>
  <c r="AV40" i="96"/>
  <c r="AV41" i="96"/>
  <c r="AV42" i="96"/>
  <c r="AV43" i="96"/>
  <c r="AV44" i="96"/>
  <c r="AV45" i="96"/>
  <c r="AV46" i="96"/>
  <c r="AV47" i="96"/>
  <c r="D8" i="94"/>
  <c r="E8" i="94"/>
  <c r="F8" i="94"/>
  <c r="G8" i="94"/>
  <c r="H8" i="94"/>
  <c r="I8" i="94"/>
  <c r="J8" i="94"/>
  <c r="D9" i="94"/>
  <c r="E9" i="94"/>
  <c r="F9" i="94"/>
  <c r="G9" i="94"/>
  <c r="H9" i="94"/>
  <c r="I9" i="94"/>
  <c r="J9" i="94"/>
  <c r="F10" i="94"/>
  <c r="I10" i="94"/>
  <c r="J10" i="94"/>
  <c r="F11" i="94"/>
  <c r="I11" i="94"/>
  <c r="J11" i="94"/>
  <c r="F12" i="94"/>
  <c r="I12" i="94"/>
  <c r="J12" i="94"/>
  <c r="F13" i="94"/>
  <c r="I13" i="94"/>
  <c r="J13" i="94"/>
  <c r="F14" i="94"/>
  <c r="I14" i="94"/>
  <c r="J14" i="94"/>
  <c r="F15" i="94"/>
  <c r="I15" i="94"/>
  <c r="J15" i="94"/>
  <c r="F16" i="94"/>
  <c r="I16" i="94"/>
  <c r="J16" i="94"/>
  <c r="F17" i="94"/>
  <c r="I17" i="94"/>
  <c r="J17" i="94"/>
  <c r="F18" i="94"/>
  <c r="I18" i="94"/>
  <c r="J18" i="94"/>
  <c r="F19" i="94"/>
  <c r="I19" i="94"/>
  <c r="J19" i="94"/>
  <c r="F20" i="94"/>
  <c r="I20" i="94"/>
  <c r="J20" i="94"/>
  <c r="F21" i="94"/>
  <c r="I21" i="94"/>
  <c r="J21" i="94"/>
  <c r="F22" i="94"/>
  <c r="I22" i="94"/>
  <c r="J22" i="94"/>
  <c r="F23" i="94"/>
  <c r="I23" i="94"/>
  <c r="J23" i="94"/>
  <c r="F24" i="94"/>
  <c r="I24" i="94"/>
  <c r="J24" i="94"/>
  <c r="F25" i="94"/>
  <c r="I25" i="94"/>
  <c r="J25" i="94"/>
  <c r="F26" i="94"/>
  <c r="I26" i="94"/>
  <c r="J26" i="94"/>
  <c r="F27" i="94"/>
  <c r="I27" i="94"/>
  <c r="J27" i="94"/>
  <c r="F28" i="94"/>
  <c r="I28" i="94"/>
  <c r="J28" i="94"/>
  <c r="F29" i="94"/>
  <c r="I29" i="94"/>
  <c r="J29" i="94"/>
  <c r="F30" i="94"/>
  <c r="I30" i="94"/>
  <c r="J30" i="94"/>
  <c r="F31" i="94"/>
  <c r="I31" i="94"/>
  <c r="J31" i="94"/>
  <c r="F32" i="94"/>
  <c r="I32" i="94"/>
  <c r="J32" i="94"/>
  <c r="F33" i="94"/>
  <c r="I33" i="94"/>
  <c r="J33" i="94"/>
  <c r="F34" i="94"/>
  <c r="I34" i="94"/>
  <c r="J34" i="94"/>
  <c r="F35" i="94"/>
  <c r="I35" i="94"/>
  <c r="J35" i="94"/>
  <c r="F36" i="94"/>
  <c r="I36" i="94"/>
  <c r="J36" i="94"/>
  <c r="F37" i="94"/>
  <c r="I37" i="94"/>
  <c r="J37" i="94"/>
  <c r="F38" i="94"/>
  <c r="I38" i="94"/>
  <c r="J38" i="94"/>
  <c r="F39" i="94"/>
  <c r="I39" i="94"/>
  <c r="J39" i="94"/>
  <c r="F40" i="94"/>
  <c r="I40" i="94"/>
  <c r="J40" i="94"/>
  <c r="F41" i="94"/>
  <c r="I41" i="94"/>
  <c r="J41" i="94"/>
  <c r="F42" i="94"/>
  <c r="I42" i="94"/>
  <c r="J42" i="94"/>
  <c r="F43" i="94"/>
  <c r="I43" i="94"/>
  <c r="J43" i="94"/>
  <c r="F44" i="94"/>
  <c r="I44" i="94"/>
  <c r="J44" i="94"/>
  <c r="F45" i="94"/>
  <c r="I45" i="94"/>
  <c r="J45" i="94"/>
  <c r="F46" i="94"/>
  <c r="I46" i="94"/>
  <c r="J46" i="94"/>
  <c r="H7" i="94"/>
  <c r="H8" i="93"/>
  <c r="I8" i="93"/>
  <c r="H9" i="93"/>
  <c r="I9" i="93"/>
  <c r="G8" i="93"/>
  <c r="G9" i="93"/>
  <c r="E8" i="93"/>
  <c r="E9" i="93"/>
  <c r="D8" i="93"/>
  <c r="D9" i="93"/>
  <c r="D7" i="94"/>
  <c r="D7" i="93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E8" i="11"/>
  <c r="E9" i="11"/>
  <c r="E10" i="11"/>
  <c r="E10" i="94" s="1"/>
  <c r="E11" i="11"/>
  <c r="E11" i="94" s="1"/>
  <c r="E12" i="11"/>
  <c r="E12" i="94" s="1"/>
  <c r="E13" i="11"/>
  <c r="E13" i="94" s="1"/>
  <c r="E14" i="11"/>
  <c r="E14" i="94" s="1"/>
  <c r="E15" i="11"/>
  <c r="E15" i="94" s="1"/>
  <c r="E16" i="11"/>
  <c r="E16" i="94" s="1"/>
  <c r="E17" i="11"/>
  <c r="E17" i="94" s="1"/>
  <c r="E18" i="11"/>
  <c r="E18" i="94" s="1"/>
  <c r="E19" i="11"/>
  <c r="E19" i="94" s="1"/>
  <c r="E20" i="11"/>
  <c r="E20" i="94" s="1"/>
  <c r="E21" i="11"/>
  <c r="E21" i="94" s="1"/>
  <c r="E22" i="11"/>
  <c r="E22" i="94" s="1"/>
  <c r="E23" i="11"/>
  <c r="E23" i="94" s="1"/>
  <c r="E24" i="11"/>
  <c r="E24" i="94" s="1"/>
  <c r="E25" i="11"/>
  <c r="E25" i="94" s="1"/>
  <c r="E26" i="11"/>
  <c r="E26" i="94" s="1"/>
  <c r="E27" i="11"/>
  <c r="E27" i="94" s="1"/>
  <c r="E28" i="11"/>
  <c r="E28" i="94" s="1"/>
  <c r="E29" i="11"/>
  <c r="E29" i="94" s="1"/>
  <c r="E30" i="11"/>
  <c r="E30" i="94" s="1"/>
  <c r="E31" i="11"/>
  <c r="E31" i="94" s="1"/>
  <c r="E32" i="11"/>
  <c r="E32" i="94" s="1"/>
  <c r="E33" i="11"/>
  <c r="E33" i="94" s="1"/>
  <c r="E34" i="11"/>
  <c r="E34" i="94" s="1"/>
  <c r="E35" i="11"/>
  <c r="E35" i="94" s="1"/>
  <c r="E36" i="11"/>
  <c r="E36" i="94" s="1"/>
  <c r="E37" i="11"/>
  <c r="E37" i="94" s="1"/>
  <c r="E38" i="11"/>
  <c r="E38" i="94" s="1"/>
  <c r="E39" i="11"/>
  <c r="E39" i="94" s="1"/>
  <c r="E40" i="11"/>
  <c r="E40" i="94" s="1"/>
  <c r="E41" i="11"/>
  <c r="E41" i="94" s="1"/>
  <c r="E42" i="11"/>
  <c r="E42" i="94" s="1"/>
  <c r="E43" i="11"/>
  <c r="E43" i="94" s="1"/>
  <c r="E44" i="11"/>
  <c r="E44" i="94" s="1"/>
  <c r="E45" i="11"/>
  <c r="E45" i="94" s="1"/>
  <c r="E46" i="11"/>
  <c r="E46" i="94" s="1"/>
  <c r="G45" i="11"/>
  <c r="G46" i="11"/>
  <c r="D46" i="11" s="1"/>
  <c r="D49" i="153" s="1"/>
  <c r="G41" i="11"/>
  <c r="G42" i="11"/>
  <c r="D42" i="11" s="1"/>
  <c r="D45" i="153" s="1"/>
  <c r="G43" i="11"/>
  <c r="G44" i="11"/>
  <c r="E4" i="94"/>
  <c r="D4" i="93"/>
  <c r="D4" i="11"/>
  <c r="J7" i="5"/>
  <c r="K7" i="5"/>
  <c r="J8" i="5"/>
  <c r="K8" i="5"/>
  <c r="J9" i="5"/>
  <c r="K9" i="5"/>
  <c r="J10" i="5"/>
  <c r="K10" i="5"/>
  <c r="J11" i="5"/>
  <c r="K11" i="5"/>
  <c r="J12" i="5"/>
  <c r="K12" i="5"/>
  <c r="J13" i="5"/>
  <c r="K13" i="5"/>
  <c r="J14" i="5"/>
  <c r="K14" i="5"/>
  <c r="J15" i="5"/>
  <c r="K15" i="5"/>
  <c r="J16" i="5"/>
  <c r="K16" i="5"/>
  <c r="J17" i="5"/>
  <c r="K17" i="5"/>
  <c r="J18" i="5"/>
  <c r="K18" i="5"/>
  <c r="J19" i="5"/>
  <c r="K19" i="5"/>
  <c r="J20" i="5"/>
  <c r="K20" i="5"/>
  <c r="J21" i="5"/>
  <c r="K21" i="5"/>
  <c r="J22" i="5"/>
  <c r="K22" i="5"/>
  <c r="J23" i="5"/>
  <c r="K23" i="5"/>
  <c r="J24" i="5"/>
  <c r="K24" i="5"/>
  <c r="J25" i="5"/>
  <c r="K25" i="5"/>
  <c r="J26" i="5"/>
  <c r="K26" i="5"/>
  <c r="J27" i="5"/>
  <c r="K27" i="5"/>
  <c r="J28" i="5"/>
  <c r="K28" i="5"/>
  <c r="J29" i="5"/>
  <c r="K29" i="5"/>
  <c r="J30" i="5"/>
  <c r="K30" i="5"/>
  <c r="J31" i="5"/>
  <c r="K31" i="5"/>
  <c r="J32" i="5"/>
  <c r="K32" i="5"/>
  <c r="J33" i="5"/>
  <c r="K33" i="5"/>
  <c r="J34" i="5"/>
  <c r="K34" i="5"/>
  <c r="J35" i="5"/>
  <c r="K35" i="5"/>
  <c r="J36" i="5"/>
  <c r="K36" i="5"/>
  <c r="J37" i="5"/>
  <c r="K37" i="5"/>
  <c r="J38" i="5"/>
  <c r="K38" i="5"/>
  <c r="J39" i="5"/>
  <c r="K39" i="5"/>
  <c r="J40" i="5"/>
  <c r="K40" i="5"/>
  <c r="J41" i="5"/>
  <c r="K41" i="5"/>
  <c r="J42" i="5"/>
  <c r="K42" i="5"/>
  <c r="J43" i="5"/>
  <c r="K43" i="5"/>
  <c r="J44" i="5"/>
  <c r="K44" i="5"/>
  <c r="J45" i="5"/>
  <c r="K45" i="5"/>
  <c r="J6" i="5"/>
  <c r="K6" i="5"/>
  <c r="E38" i="93" l="1"/>
  <c r="H38" i="93" s="1"/>
  <c r="E22" i="93"/>
  <c r="H22" i="93" s="1"/>
  <c r="E34" i="93"/>
  <c r="H34" i="93" s="1"/>
  <c r="N49" i="153"/>
  <c r="K49" i="153"/>
  <c r="M49" i="153"/>
  <c r="L49" i="153"/>
  <c r="O49" i="153"/>
  <c r="E46" i="93"/>
  <c r="H46" i="93" s="1"/>
  <c r="E30" i="93"/>
  <c r="H30" i="93" s="1"/>
  <c r="E14" i="93"/>
  <c r="H14" i="93" s="1"/>
  <c r="L45" i="153"/>
  <c r="M45" i="153"/>
  <c r="N45" i="153"/>
  <c r="K45" i="153"/>
  <c r="O45" i="153"/>
  <c r="E18" i="93"/>
  <c r="H18" i="93" s="1"/>
  <c r="E42" i="93"/>
  <c r="H42" i="93" s="1"/>
  <c r="E26" i="93"/>
  <c r="H26" i="93" s="1"/>
  <c r="E10" i="93"/>
  <c r="H10" i="93" s="1"/>
  <c r="V3" i="114"/>
  <c r="V3" i="117"/>
  <c r="V3" i="118"/>
  <c r="E45" i="93"/>
  <c r="E41" i="93"/>
  <c r="E37" i="93"/>
  <c r="E33" i="93"/>
  <c r="E29" i="93"/>
  <c r="E25" i="93"/>
  <c r="E21" i="93"/>
  <c r="E17" i="93"/>
  <c r="E13" i="93"/>
  <c r="I46" i="93"/>
  <c r="I42" i="93"/>
  <c r="I38" i="93"/>
  <c r="I34" i="93"/>
  <c r="I30" i="93"/>
  <c r="I22" i="93"/>
  <c r="I18" i="93"/>
  <c r="E44" i="93"/>
  <c r="E40" i="93"/>
  <c r="E36" i="93"/>
  <c r="E32" i="93"/>
  <c r="E28" i="93"/>
  <c r="E24" i="93"/>
  <c r="E20" i="93"/>
  <c r="E16" i="93"/>
  <c r="E12" i="93"/>
  <c r="E43" i="93"/>
  <c r="E39" i="93"/>
  <c r="E35" i="93"/>
  <c r="E31" i="93"/>
  <c r="E27" i="93"/>
  <c r="E23" i="93"/>
  <c r="E19" i="93"/>
  <c r="E15" i="93"/>
  <c r="E11" i="93"/>
  <c r="D43" i="152"/>
  <c r="D43" i="151"/>
  <c r="D43" i="150"/>
  <c r="D47" i="151"/>
  <c r="D47" i="152"/>
  <c r="D47" i="150"/>
  <c r="AW10" i="119"/>
  <c r="AW8" i="117"/>
  <c r="AY8" i="117" s="1"/>
  <c r="BA8" i="117" s="1"/>
  <c r="AW9" i="117"/>
  <c r="AY9" i="117" s="1"/>
  <c r="BA9" i="117" s="1"/>
  <c r="AW9" i="116"/>
  <c r="V3" i="115"/>
  <c r="AW9" i="114"/>
  <c r="AW10" i="114"/>
  <c r="AW9" i="113"/>
  <c r="AY9" i="113" s="1"/>
  <c r="BA9" i="113" s="1"/>
  <c r="AW10" i="113"/>
  <c r="F8" i="120"/>
  <c r="AW8" i="120"/>
  <c r="AY8" i="120" s="1"/>
  <c r="BA8" i="120" s="1"/>
  <c r="V3" i="121"/>
  <c r="V3" i="122"/>
  <c r="AI3" i="123"/>
  <c r="AW8" i="112"/>
  <c r="AY8" i="112" s="1"/>
  <c r="BA8" i="112" s="1"/>
  <c r="AW10" i="112"/>
  <c r="D49" i="139"/>
  <c r="D48" i="147"/>
  <c r="D48" i="146"/>
  <c r="D48" i="142"/>
  <c r="D48" i="149"/>
  <c r="D48" i="148"/>
  <c r="D48" i="141"/>
  <c r="D48" i="140"/>
  <c r="D48" i="128"/>
  <c r="D48" i="144"/>
  <c r="D48" i="145"/>
  <c r="D48" i="143"/>
  <c r="D46" i="127"/>
  <c r="D48" i="125"/>
  <c r="D48" i="124"/>
  <c r="D45" i="74"/>
  <c r="D46" i="73"/>
  <c r="D47" i="117"/>
  <c r="AW47" i="117" s="1"/>
  <c r="D48" i="51"/>
  <c r="Y48" i="51" s="1"/>
  <c r="D47" i="118"/>
  <c r="E47" i="118" s="1"/>
  <c r="D47" i="111"/>
  <c r="F47" i="111" s="1"/>
  <c r="D46" i="94"/>
  <c r="H46" i="94" s="1"/>
  <c r="D45" i="75"/>
  <c r="D48" i="52"/>
  <c r="L48" i="52" s="1"/>
  <c r="M48" i="52" s="1"/>
  <c r="D46" i="93"/>
  <c r="J46" i="11"/>
  <c r="H46" i="11"/>
  <c r="I46" i="11"/>
  <c r="D44" i="145"/>
  <c r="D45" i="139"/>
  <c r="D44" i="148"/>
  <c r="D44" i="142"/>
  <c r="D44" i="146"/>
  <c r="D44" i="147"/>
  <c r="D44" i="141"/>
  <c r="D44" i="140"/>
  <c r="D44" i="144"/>
  <c r="D44" i="149"/>
  <c r="D44" i="143"/>
  <c r="D44" i="128"/>
  <c r="D42" i="127"/>
  <c r="D44" i="125"/>
  <c r="D44" i="124"/>
  <c r="D41" i="74"/>
  <c r="D43" i="118"/>
  <c r="D44" i="51"/>
  <c r="Y44" i="51" s="1"/>
  <c r="D42" i="94"/>
  <c r="H42" i="94" s="1"/>
  <c r="D41" i="75"/>
  <c r="D42" i="73"/>
  <c r="D44" i="52"/>
  <c r="L44" i="52" s="1"/>
  <c r="M44" i="52" s="1"/>
  <c r="D43" i="117"/>
  <c r="AW43" i="117" s="1"/>
  <c r="AY43" i="117" s="1"/>
  <c r="BA43" i="117" s="1"/>
  <c r="D45" i="11"/>
  <c r="D48" i="153" s="1"/>
  <c r="E45" i="127"/>
  <c r="E47" i="124"/>
  <c r="E47" i="125"/>
  <c r="E47" i="52"/>
  <c r="G45" i="93"/>
  <c r="E47" i="51"/>
  <c r="G45" i="94"/>
  <c r="E45" i="73"/>
  <c r="H42" i="11"/>
  <c r="J42" i="11"/>
  <c r="D42" i="93"/>
  <c r="E44" i="127"/>
  <c r="E46" i="125"/>
  <c r="E46" i="124"/>
  <c r="E46" i="51"/>
  <c r="E44" i="73"/>
  <c r="E46" i="52"/>
  <c r="G44" i="94"/>
  <c r="G44" i="93"/>
  <c r="D43" i="11"/>
  <c r="D46" i="153" s="1"/>
  <c r="E43" i="127"/>
  <c r="E45" i="124"/>
  <c r="E45" i="125"/>
  <c r="G43" i="94"/>
  <c r="E43" i="73"/>
  <c r="E45" i="52"/>
  <c r="G43" i="93"/>
  <c r="E45" i="51"/>
  <c r="D44" i="11"/>
  <c r="D47" i="153" s="1"/>
  <c r="E42" i="127"/>
  <c r="E44" i="125"/>
  <c r="E44" i="124"/>
  <c r="E42" i="73"/>
  <c r="E44" i="52"/>
  <c r="G42" i="94"/>
  <c r="G42" i="93"/>
  <c r="E44" i="51"/>
  <c r="I42" i="11"/>
  <c r="D41" i="11"/>
  <c r="D44" i="153" s="1"/>
  <c r="E41" i="127"/>
  <c r="E43" i="124"/>
  <c r="E43" i="125"/>
  <c r="E43" i="52"/>
  <c r="G41" i="93"/>
  <c r="E43" i="51"/>
  <c r="G41" i="94"/>
  <c r="E41" i="73"/>
  <c r="E46" i="127"/>
  <c r="E48" i="125"/>
  <c r="E48" i="124"/>
  <c r="E46" i="73"/>
  <c r="E48" i="52"/>
  <c r="G46" i="94"/>
  <c r="G46" i="93"/>
  <c r="E48" i="51"/>
  <c r="D47" i="123"/>
  <c r="AW47" i="123" s="1"/>
  <c r="D47" i="120"/>
  <c r="AW47" i="120" s="1"/>
  <c r="D10" i="122"/>
  <c r="F10" i="122" s="1"/>
  <c r="D42" i="122"/>
  <c r="AW42" i="122" s="1"/>
  <c r="D43" i="120"/>
  <c r="AW43" i="120" s="1"/>
  <c r="D44" i="120"/>
  <c r="AW44" i="120" s="1"/>
  <c r="D9" i="123"/>
  <c r="AW9" i="123" s="1"/>
  <c r="D8" i="123"/>
  <c r="AW8" i="123" s="1"/>
  <c r="D46" i="123"/>
  <c r="AW46" i="123" s="1"/>
  <c r="D45" i="123"/>
  <c r="AW45" i="123" s="1"/>
  <c r="D44" i="123"/>
  <c r="AW44" i="123" s="1"/>
  <c r="D43" i="123"/>
  <c r="AW43" i="123" s="1"/>
  <c r="D10" i="123"/>
  <c r="AW10" i="123" s="1"/>
  <c r="D42" i="123"/>
  <c r="AW42" i="123" s="1"/>
  <c r="D9" i="122"/>
  <c r="AW9" i="122" s="1"/>
  <c r="D8" i="122"/>
  <c r="AW8" i="122" s="1"/>
  <c r="AY42" i="122"/>
  <c r="BA42" i="122" s="1"/>
  <c r="E42" i="122"/>
  <c r="D47" i="122"/>
  <c r="AW47" i="122" s="1"/>
  <c r="D46" i="122"/>
  <c r="AW46" i="122" s="1"/>
  <c r="D45" i="122"/>
  <c r="AW45" i="122" s="1"/>
  <c r="D44" i="122"/>
  <c r="AW44" i="122" s="1"/>
  <c r="D43" i="122"/>
  <c r="AW43" i="122" s="1"/>
  <c r="D46" i="121"/>
  <c r="AW46" i="121" s="1"/>
  <c r="D47" i="121"/>
  <c r="AW47" i="121" s="1"/>
  <c r="D45" i="121"/>
  <c r="AW45" i="121" s="1"/>
  <c r="D44" i="121"/>
  <c r="AW44" i="121" s="1"/>
  <c r="D43" i="121"/>
  <c r="AW43" i="121" s="1"/>
  <c r="D10" i="121"/>
  <c r="AW10" i="121" s="1"/>
  <c r="D9" i="121"/>
  <c r="AW9" i="121" s="1"/>
  <c r="D8" i="121"/>
  <c r="AW8" i="121" s="1"/>
  <c r="E8" i="120"/>
  <c r="D9" i="120"/>
  <c r="AW9" i="120" s="1"/>
  <c r="D46" i="120"/>
  <c r="AW46" i="120" s="1"/>
  <c r="D10" i="120"/>
  <c r="AW10" i="120" s="1"/>
  <c r="D42" i="120"/>
  <c r="AW42" i="120" s="1"/>
  <c r="D9" i="119"/>
  <c r="AW9" i="119" s="1"/>
  <c r="D8" i="119"/>
  <c r="AW8" i="119" s="1"/>
  <c r="F10" i="119"/>
  <c r="AY10" i="119"/>
  <c r="BA10" i="119" s="1"/>
  <c r="E10" i="119"/>
  <c r="D47" i="119"/>
  <c r="AW47" i="119" s="1"/>
  <c r="D46" i="119"/>
  <c r="AW46" i="119" s="1"/>
  <c r="D45" i="119"/>
  <c r="AW45" i="119" s="1"/>
  <c r="D44" i="119"/>
  <c r="AW44" i="119" s="1"/>
  <c r="D43" i="119"/>
  <c r="AW43" i="119" s="1"/>
  <c r="F47" i="118"/>
  <c r="E43" i="118"/>
  <c r="AW7" i="118"/>
  <c r="E8" i="118"/>
  <c r="D9" i="118"/>
  <c r="D45" i="118"/>
  <c r="D10" i="118"/>
  <c r="E8" i="117"/>
  <c r="E9" i="117"/>
  <c r="D10" i="117"/>
  <c r="AW10" i="117" s="1"/>
  <c r="D42" i="117"/>
  <c r="AW42" i="117" s="1"/>
  <c r="D46" i="117"/>
  <c r="AW46" i="117" s="1"/>
  <c r="E9" i="116"/>
  <c r="D10" i="116"/>
  <c r="AW10" i="116" s="1"/>
  <c r="D42" i="116"/>
  <c r="AW42" i="116" s="1"/>
  <c r="D47" i="116"/>
  <c r="AW47" i="116" s="1"/>
  <c r="D43" i="116"/>
  <c r="AW43" i="116" s="1"/>
  <c r="D46" i="116"/>
  <c r="AW46" i="116" s="1"/>
  <c r="D8" i="116"/>
  <c r="AW8" i="116" s="1"/>
  <c r="AY9" i="116"/>
  <c r="BA9" i="116" s="1"/>
  <c r="D44" i="116"/>
  <c r="AW44" i="116" s="1"/>
  <c r="D47" i="115"/>
  <c r="AW47" i="115" s="1"/>
  <c r="D8" i="115"/>
  <c r="D46" i="115"/>
  <c r="AW46" i="115" s="1"/>
  <c r="D10" i="115"/>
  <c r="D42" i="115"/>
  <c r="AW42" i="115" s="1"/>
  <c r="D44" i="115"/>
  <c r="AW44" i="115" s="1"/>
  <c r="D43" i="115"/>
  <c r="AW43" i="115" s="1"/>
  <c r="AW7" i="115"/>
  <c r="D9" i="115"/>
  <c r="D8" i="114"/>
  <c r="AW8" i="114" s="1"/>
  <c r="F9" i="114"/>
  <c r="E9" i="114"/>
  <c r="D46" i="114"/>
  <c r="AW46" i="114" s="1"/>
  <c r="D45" i="114"/>
  <c r="AW45" i="114" s="1"/>
  <c r="D44" i="114"/>
  <c r="AW44" i="114" s="1"/>
  <c r="D43" i="114"/>
  <c r="AW43" i="114" s="1"/>
  <c r="D47" i="114"/>
  <c r="AW47" i="114" s="1"/>
  <c r="D42" i="114"/>
  <c r="AW42" i="114" s="1"/>
  <c r="AY9" i="114"/>
  <c r="BA9" i="114" s="1"/>
  <c r="D10" i="114"/>
  <c r="D8" i="113"/>
  <c r="AW8" i="113" s="1"/>
  <c r="F9" i="113"/>
  <c r="E9" i="113"/>
  <c r="D44" i="113"/>
  <c r="AW44" i="113" s="1"/>
  <c r="D47" i="113"/>
  <c r="AW47" i="113" s="1"/>
  <c r="D46" i="113"/>
  <c r="AW46" i="113" s="1"/>
  <c r="D42" i="113"/>
  <c r="AW42" i="113" s="1"/>
  <c r="D43" i="113"/>
  <c r="AW43" i="113" s="1"/>
  <c r="D10" i="113"/>
  <c r="F8" i="112"/>
  <c r="E8" i="112"/>
  <c r="D47" i="112"/>
  <c r="AW47" i="112" s="1"/>
  <c r="D46" i="112"/>
  <c r="AW46" i="112" s="1"/>
  <c r="D44" i="112"/>
  <c r="AW44" i="112" s="1"/>
  <c r="D43" i="112"/>
  <c r="AW43" i="112" s="1"/>
  <c r="D42" i="112"/>
  <c r="AW42" i="112" s="1"/>
  <c r="D10" i="112"/>
  <c r="D9" i="112"/>
  <c r="AW9" i="112" s="1"/>
  <c r="BA7" i="111"/>
  <c r="AW7" i="111"/>
  <c r="AI3" i="111"/>
  <c r="D8" i="111"/>
  <c r="D9" i="111"/>
  <c r="D10" i="111"/>
  <c r="D42" i="111"/>
  <c r="AW42" i="111" s="1"/>
  <c r="D43" i="111"/>
  <c r="AW43" i="111" s="1"/>
  <c r="D44" i="111"/>
  <c r="AW44" i="111" s="1"/>
  <c r="D46" i="111"/>
  <c r="AW46" i="111" s="1"/>
  <c r="J41" i="11"/>
  <c r="I41" i="11"/>
  <c r="H41" i="11"/>
  <c r="J45" i="11"/>
  <c r="I45" i="11"/>
  <c r="H45" i="11"/>
  <c r="J43" i="11"/>
  <c r="I43" i="11"/>
  <c r="H43" i="11"/>
  <c r="H44" i="11"/>
  <c r="O49" i="139" l="1"/>
  <c r="N49" i="139"/>
  <c r="M49" i="139"/>
  <c r="L49" i="139"/>
  <c r="D45" i="111"/>
  <c r="AW45" i="111" s="1"/>
  <c r="E47" i="111"/>
  <c r="D45" i="113"/>
  <c r="AW45" i="113" s="1"/>
  <c r="F42" i="122"/>
  <c r="M46" i="153"/>
  <c r="J46" i="153"/>
  <c r="K46" i="153"/>
  <c r="N46" i="153"/>
  <c r="L46" i="153"/>
  <c r="O46" i="153"/>
  <c r="N48" i="153"/>
  <c r="M48" i="153"/>
  <c r="L48" i="153"/>
  <c r="K48" i="153"/>
  <c r="O48" i="153"/>
  <c r="I10" i="93"/>
  <c r="I26" i="93"/>
  <c r="O45" i="139"/>
  <c r="L45" i="139"/>
  <c r="M45" i="139"/>
  <c r="N45" i="139"/>
  <c r="N47" i="153"/>
  <c r="M47" i="153"/>
  <c r="K47" i="153"/>
  <c r="L47" i="153"/>
  <c r="O47" i="153"/>
  <c r="I44" i="11"/>
  <c r="J44" i="11"/>
  <c r="D45" i="112"/>
  <c r="AW45" i="112" s="1"/>
  <c r="F44" i="120"/>
  <c r="N44" i="153"/>
  <c r="K44" i="153"/>
  <c r="M44" i="153"/>
  <c r="L44" i="153"/>
  <c r="O44" i="153"/>
  <c r="I14" i="93"/>
  <c r="E10" i="122"/>
  <c r="E43" i="117"/>
  <c r="F43" i="117"/>
  <c r="AW45" i="118"/>
  <c r="AY45" i="118" s="1"/>
  <c r="BA45" i="118" s="1"/>
  <c r="AW47" i="118"/>
  <c r="AY47" i="118" s="1"/>
  <c r="BA47" i="118" s="1"/>
  <c r="BB47" i="118" s="1"/>
  <c r="M45" i="74" s="1"/>
  <c r="AW47" i="111"/>
  <c r="AY47" i="111" s="1"/>
  <c r="BA47" i="111" s="1"/>
  <c r="BB47" i="111" s="1"/>
  <c r="F45" i="74" s="1"/>
  <c r="F47" i="117"/>
  <c r="AY47" i="117"/>
  <c r="BA47" i="117" s="1"/>
  <c r="L45" i="75" s="1"/>
  <c r="E47" i="117"/>
  <c r="I31" i="93"/>
  <c r="H31" i="93"/>
  <c r="H28" i="93"/>
  <c r="I28" i="93"/>
  <c r="I33" i="93"/>
  <c r="H33" i="93"/>
  <c r="I19" i="93"/>
  <c r="H19" i="93"/>
  <c r="I35" i="93"/>
  <c r="H35" i="93"/>
  <c r="H16" i="93"/>
  <c r="I16" i="93"/>
  <c r="H32" i="93"/>
  <c r="I32" i="93"/>
  <c r="I21" i="93"/>
  <c r="H21" i="93"/>
  <c r="I37" i="93"/>
  <c r="H37" i="93"/>
  <c r="I15" i="93"/>
  <c r="H15" i="93"/>
  <c r="H12" i="93"/>
  <c r="I12" i="93"/>
  <c r="H44" i="93"/>
  <c r="I44" i="93"/>
  <c r="I17" i="93"/>
  <c r="H17" i="93"/>
  <c r="I23" i="93"/>
  <c r="H23" i="93"/>
  <c r="I39" i="93"/>
  <c r="H39" i="93"/>
  <c r="H20" i="93"/>
  <c r="I20" i="93"/>
  <c r="H36" i="93"/>
  <c r="I36" i="93"/>
  <c r="I25" i="93"/>
  <c r="H25" i="93"/>
  <c r="I41" i="93"/>
  <c r="H41" i="93"/>
  <c r="I11" i="93"/>
  <c r="H11" i="93"/>
  <c r="I27" i="93"/>
  <c r="H27" i="93"/>
  <c r="I43" i="93"/>
  <c r="H43" i="93"/>
  <c r="H24" i="93"/>
  <c r="I24" i="93"/>
  <c r="H40" i="93"/>
  <c r="I40" i="93"/>
  <c r="I13" i="93"/>
  <c r="H13" i="93"/>
  <c r="I29" i="93"/>
  <c r="H29" i="93"/>
  <c r="I45" i="93"/>
  <c r="H45" i="93"/>
  <c r="E47" i="151"/>
  <c r="AW47" i="151"/>
  <c r="AY47" i="151" s="1"/>
  <c r="BA47" i="151" s="1"/>
  <c r="F47" i="151"/>
  <c r="L44" i="124"/>
  <c r="F43" i="150"/>
  <c r="AW43" i="150"/>
  <c r="AY43" i="150" s="1"/>
  <c r="BA43" i="150" s="1"/>
  <c r="E43" i="150"/>
  <c r="D44" i="152"/>
  <c r="D44" i="150"/>
  <c r="D44" i="151"/>
  <c r="D46" i="152"/>
  <c r="D46" i="150"/>
  <c r="D46" i="151"/>
  <c r="F43" i="118"/>
  <c r="AW43" i="118"/>
  <c r="AY43" i="118" s="1"/>
  <c r="BA43" i="118" s="1"/>
  <c r="BB43" i="118" s="1"/>
  <c r="M41" i="74" s="1"/>
  <c r="F47" i="150"/>
  <c r="AW47" i="150"/>
  <c r="AY47" i="150" s="1"/>
  <c r="BA47" i="150" s="1"/>
  <c r="E47" i="150"/>
  <c r="AW43" i="151"/>
  <c r="AY43" i="151" s="1"/>
  <c r="BA43" i="151" s="1"/>
  <c r="E43" i="151"/>
  <c r="F43" i="151"/>
  <c r="E47" i="123"/>
  <c r="M44" i="124"/>
  <c r="D42" i="151"/>
  <c r="D42" i="152"/>
  <c r="D42" i="150"/>
  <c r="D45" i="152"/>
  <c r="D45" i="150"/>
  <c r="D45" i="151"/>
  <c r="AW47" i="152"/>
  <c r="AY47" i="152" s="1"/>
  <c r="BA47" i="152" s="1"/>
  <c r="F47" i="152"/>
  <c r="E47" i="152"/>
  <c r="F43" i="152"/>
  <c r="E43" i="152"/>
  <c r="AW43" i="152"/>
  <c r="AY43" i="152" s="1"/>
  <c r="BA43" i="152" s="1"/>
  <c r="AW9" i="118"/>
  <c r="AY9" i="118" s="1"/>
  <c r="BA9" i="118" s="1"/>
  <c r="AW10" i="118"/>
  <c r="AY10" i="118" s="1"/>
  <c r="BA10" i="118" s="1"/>
  <c r="AW8" i="118"/>
  <c r="AY8" i="118" s="1"/>
  <c r="BA8" i="118" s="1"/>
  <c r="AW10" i="115"/>
  <c r="AY10" i="115" s="1"/>
  <c r="BA10" i="115" s="1"/>
  <c r="AW9" i="115"/>
  <c r="AY9" i="115" s="1"/>
  <c r="BA9" i="115" s="1"/>
  <c r="AW8" i="115"/>
  <c r="AY8" i="115" s="1"/>
  <c r="BA8" i="115" s="1"/>
  <c r="AY47" i="123"/>
  <c r="BA47" i="123" s="1"/>
  <c r="R45" i="75" s="1"/>
  <c r="F47" i="123"/>
  <c r="AW10" i="122"/>
  <c r="AY10" i="122" s="1"/>
  <c r="BA10" i="122" s="1"/>
  <c r="AY43" i="120"/>
  <c r="BA43" i="120" s="1"/>
  <c r="O41" i="75" s="1"/>
  <c r="F47" i="120"/>
  <c r="AY47" i="120"/>
  <c r="BA47" i="120" s="1"/>
  <c r="O45" i="75" s="1"/>
  <c r="E43" i="120"/>
  <c r="E44" i="120"/>
  <c r="E47" i="120"/>
  <c r="AY44" i="120"/>
  <c r="BA44" i="120" s="1"/>
  <c r="BB44" i="120" s="1"/>
  <c r="O42" i="74" s="1"/>
  <c r="F43" i="120"/>
  <c r="BB9" i="117"/>
  <c r="L7" i="74" s="1"/>
  <c r="L7" i="75"/>
  <c r="BB8" i="117"/>
  <c r="L6" i="74" s="1"/>
  <c r="L6" i="75"/>
  <c r="BB9" i="116"/>
  <c r="K7" i="74" s="1"/>
  <c r="K7" i="75"/>
  <c r="BB9" i="114"/>
  <c r="I7" i="74" s="1"/>
  <c r="I7" i="75"/>
  <c r="AW8" i="111"/>
  <c r="AY8" i="111" s="1"/>
  <c r="BA8" i="111" s="1"/>
  <c r="AW9" i="111"/>
  <c r="AY9" i="111" s="1"/>
  <c r="BA9" i="111" s="1"/>
  <c r="AW10" i="111"/>
  <c r="AY10" i="111" s="1"/>
  <c r="BA10" i="111" s="1"/>
  <c r="M45" i="75"/>
  <c r="AN44" i="143"/>
  <c r="AL44" i="143"/>
  <c r="AO44" i="143"/>
  <c r="AM44" i="143"/>
  <c r="AK44" i="143"/>
  <c r="I45" i="139" s="1"/>
  <c r="AO44" i="141"/>
  <c r="AM44" i="141"/>
  <c r="AL44" i="141"/>
  <c r="AK44" i="141"/>
  <c r="G45" i="139" s="1"/>
  <c r="AN44" i="141"/>
  <c r="AN44" i="148"/>
  <c r="AL44" i="148"/>
  <c r="AK44" i="148"/>
  <c r="H45" i="153" s="1"/>
  <c r="AO44" i="148"/>
  <c r="AM44" i="148"/>
  <c r="AO48" i="143"/>
  <c r="AK48" i="143"/>
  <c r="I49" i="139" s="1"/>
  <c r="AL48" i="143"/>
  <c r="AN48" i="143"/>
  <c r="AM48" i="143"/>
  <c r="AO48" i="140"/>
  <c r="AM48" i="140"/>
  <c r="AK48" i="140"/>
  <c r="F49" i="139" s="1"/>
  <c r="K49" i="139" s="1"/>
  <c r="AL48" i="140"/>
  <c r="AN48" i="140"/>
  <c r="AO48" i="142"/>
  <c r="AM48" i="142"/>
  <c r="AL48" i="142"/>
  <c r="AK48" i="142"/>
  <c r="H49" i="139" s="1"/>
  <c r="AN48" i="142"/>
  <c r="AO44" i="149"/>
  <c r="AM44" i="149"/>
  <c r="AL44" i="149"/>
  <c r="AN44" i="149"/>
  <c r="AK44" i="149"/>
  <c r="I45" i="153" s="1"/>
  <c r="AO44" i="147"/>
  <c r="AL44" i="147"/>
  <c r="AM44" i="147"/>
  <c r="AK44" i="147"/>
  <c r="G45" i="153" s="1"/>
  <c r="J45" i="153" s="1"/>
  <c r="AN44" i="147"/>
  <c r="AO48" i="145"/>
  <c r="AL48" i="145"/>
  <c r="AM48" i="145"/>
  <c r="AN48" i="145"/>
  <c r="AK48" i="145"/>
  <c r="E49" i="153" s="1"/>
  <c r="AO48" i="141"/>
  <c r="AM48" i="141"/>
  <c r="AL48" i="141"/>
  <c r="AN48" i="141"/>
  <c r="AK48" i="141"/>
  <c r="G49" i="139" s="1"/>
  <c r="AO48" i="146"/>
  <c r="AL48" i="146"/>
  <c r="AM48" i="146"/>
  <c r="AN48" i="146"/>
  <c r="AK48" i="146"/>
  <c r="F49" i="153" s="1"/>
  <c r="BB43" i="117"/>
  <c r="L41" i="74" s="1"/>
  <c r="L41" i="75"/>
  <c r="D45" i="149"/>
  <c r="D45" i="148"/>
  <c r="D45" i="147"/>
  <c r="D45" i="146"/>
  <c r="D45" i="141"/>
  <c r="D45" i="145"/>
  <c r="D45" i="143"/>
  <c r="D46" i="139"/>
  <c r="D45" i="144"/>
  <c r="D45" i="142"/>
  <c r="D45" i="128"/>
  <c r="D45" i="140"/>
  <c r="D43" i="127"/>
  <c r="D45" i="124"/>
  <c r="D45" i="125"/>
  <c r="D42" i="74"/>
  <c r="D42" i="75"/>
  <c r="D43" i="73"/>
  <c r="D45" i="52"/>
  <c r="L45" i="52" s="1"/>
  <c r="M45" i="52" s="1"/>
  <c r="D44" i="117"/>
  <c r="AW44" i="117" s="1"/>
  <c r="D43" i="94"/>
  <c r="H43" i="94" s="1"/>
  <c r="D45" i="51"/>
  <c r="D44" i="118"/>
  <c r="AW44" i="118" s="1"/>
  <c r="AY44" i="118" s="1"/>
  <c r="BA44" i="118" s="1"/>
  <c r="D43" i="93"/>
  <c r="D48" i="139"/>
  <c r="D47" i="149"/>
  <c r="D47" i="144"/>
  <c r="D47" i="147"/>
  <c r="D47" i="145"/>
  <c r="D47" i="141"/>
  <c r="D47" i="143"/>
  <c r="D47" i="140"/>
  <c r="D47" i="142"/>
  <c r="D47" i="148"/>
  <c r="D47" i="128"/>
  <c r="D47" i="146"/>
  <c r="D45" i="127"/>
  <c r="D47" i="124"/>
  <c r="D47" i="125"/>
  <c r="D44" i="74"/>
  <c r="D46" i="118"/>
  <c r="AW46" i="118" s="1"/>
  <c r="D47" i="51"/>
  <c r="D44" i="75"/>
  <c r="D45" i="73"/>
  <c r="D47" i="52"/>
  <c r="L47" i="52" s="1"/>
  <c r="M47" i="52" s="1"/>
  <c r="D45" i="93"/>
  <c r="D45" i="94"/>
  <c r="H45" i="94" s="1"/>
  <c r="AN44" i="144"/>
  <c r="AO44" i="144"/>
  <c r="AL44" i="144"/>
  <c r="AK44" i="144"/>
  <c r="J45" i="139" s="1"/>
  <c r="AM44" i="144"/>
  <c r="AO44" i="146"/>
  <c r="AL44" i="146"/>
  <c r="AM44" i="146"/>
  <c r="AK44" i="146"/>
  <c r="F45" i="153" s="1"/>
  <c r="AN44" i="146"/>
  <c r="AO44" i="145"/>
  <c r="AL44" i="145"/>
  <c r="AK44" i="145"/>
  <c r="E45" i="153" s="1"/>
  <c r="AM44" i="145"/>
  <c r="AN44" i="145"/>
  <c r="AN48" i="144"/>
  <c r="AO48" i="144"/>
  <c r="AL48" i="144"/>
  <c r="AK48" i="144"/>
  <c r="J49" i="139" s="1"/>
  <c r="AM48" i="144"/>
  <c r="AN48" i="148"/>
  <c r="AL48" i="148"/>
  <c r="AK48" i="148"/>
  <c r="H49" i="153" s="1"/>
  <c r="AO48" i="148"/>
  <c r="AM48" i="148"/>
  <c r="AO48" i="147"/>
  <c r="AL48" i="147"/>
  <c r="AM48" i="147"/>
  <c r="AN48" i="147"/>
  <c r="AK48" i="147"/>
  <c r="G49" i="153" s="1"/>
  <c r="J49" i="153" s="1"/>
  <c r="D44" i="139"/>
  <c r="D43" i="149"/>
  <c r="D43" i="148"/>
  <c r="D43" i="147"/>
  <c r="D43" i="146"/>
  <c r="D43" i="145"/>
  <c r="D43" i="141"/>
  <c r="D43" i="144"/>
  <c r="D43" i="143"/>
  <c r="D43" i="140"/>
  <c r="D43" i="142"/>
  <c r="D43" i="128"/>
  <c r="D41" i="127"/>
  <c r="D43" i="124"/>
  <c r="D43" i="125"/>
  <c r="D40" i="74"/>
  <c r="D43" i="51"/>
  <c r="D42" i="119"/>
  <c r="AW42" i="119" s="1"/>
  <c r="D40" i="75"/>
  <c r="D41" i="73"/>
  <c r="D43" i="52"/>
  <c r="L43" i="52" s="1"/>
  <c r="M43" i="52" s="1"/>
  <c r="D42" i="121"/>
  <c r="AW42" i="121" s="1"/>
  <c r="D42" i="118"/>
  <c r="AW42" i="118" s="1"/>
  <c r="D41" i="94"/>
  <c r="H41" i="94" s="1"/>
  <c r="D41" i="93"/>
  <c r="D46" i="148"/>
  <c r="D46" i="147"/>
  <c r="D46" i="146"/>
  <c r="D46" i="145"/>
  <c r="D46" i="144"/>
  <c r="D46" i="149"/>
  <c r="D46" i="142"/>
  <c r="D46" i="140"/>
  <c r="D46" i="128"/>
  <c r="D46" i="141"/>
  <c r="D47" i="139"/>
  <c r="D46" i="143"/>
  <c r="D44" i="127"/>
  <c r="D46" i="125"/>
  <c r="D46" i="124"/>
  <c r="D43" i="74"/>
  <c r="D46" i="51"/>
  <c r="Y46" i="51" s="1"/>
  <c r="D44" i="94"/>
  <c r="H44" i="94" s="1"/>
  <c r="D43" i="75"/>
  <c r="D44" i="73"/>
  <c r="D46" i="52"/>
  <c r="L46" i="52" s="1"/>
  <c r="M46" i="52" s="1"/>
  <c r="D44" i="93"/>
  <c r="D45" i="120"/>
  <c r="AW45" i="120" s="1"/>
  <c r="D45" i="117"/>
  <c r="AW45" i="117" s="1"/>
  <c r="D45" i="115"/>
  <c r="AW45" i="115" s="1"/>
  <c r="D45" i="116"/>
  <c r="AW45" i="116" s="1"/>
  <c r="AN44" i="128"/>
  <c r="AK44" i="128"/>
  <c r="AL44" i="128"/>
  <c r="AM44" i="128"/>
  <c r="AO44" i="128"/>
  <c r="AL44" i="140"/>
  <c r="AO44" i="140"/>
  <c r="AN44" i="140"/>
  <c r="AK44" i="140"/>
  <c r="F45" i="139" s="1"/>
  <c r="K45" i="139" s="1"/>
  <c r="AM44" i="140"/>
  <c r="AO44" i="142"/>
  <c r="AL44" i="142"/>
  <c r="AM44" i="142"/>
  <c r="AN44" i="142"/>
  <c r="AK44" i="142"/>
  <c r="H45" i="139" s="1"/>
  <c r="AL48" i="128"/>
  <c r="AM48" i="128"/>
  <c r="AK48" i="128"/>
  <c r="E49" i="139" s="1"/>
  <c r="AN48" i="128"/>
  <c r="AO48" i="128"/>
  <c r="AO48" i="149"/>
  <c r="AM48" i="149"/>
  <c r="AL48" i="149"/>
  <c r="AN48" i="149"/>
  <c r="AK48" i="149"/>
  <c r="I49" i="153" s="1"/>
  <c r="BB47" i="123"/>
  <c r="R45" i="74" s="1"/>
  <c r="BB42" i="122"/>
  <c r="Q40" i="74" s="1"/>
  <c r="Q40" i="75"/>
  <c r="O42" i="75"/>
  <c r="BB8" i="120"/>
  <c r="O6" i="74" s="1"/>
  <c r="O6" i="75"/>
  <c r="BB10" i="119"/>
  <c r="N8" i="74" s="1"/>
  <c r="N8" i="75"/>
  <c r="Z44" i="51"/>
  <c r="Z44" i="125" s="1"/>
  <c r="Y44" i="125"/>
  <c r="Z48" i="51"/>
  <c r="Z48" i="125" s="1"/>
  <c r="Y48" i="125"/>
  <c r="BB9" i="113"/>
  <c r="H7" i="74" s="1"/>
  <c r="H7" i="75"/>
  <c r="BB8" i="112"/>
  <c r="G6" i="74" s="1"/>
  <c r="G6" i="75"/>
  <c r="F42" i="123"/>
  <c r="AY42" i="123"/>
  <c r="BA42" i="123" s="1"/>
  <c r="E42" i="123"/>
  <c r="F43" i="123"/>
  <c r="AY43" i="123"/>
  <c r="BA43" i="123" s="1"/>
  <c r="E43" i="123"/>
  <c r="F8" i="123"/>
  <c r="E8" i="123"/>
  <c r="AY8" i="123"/>
  <c r="BA8" i="123" s="1"/>
  <c r="R6" i="75" s="1"/>
  <c r="F10" i="123"/>
  <c r="E10" i="123"/>
  <c r="AY10" i="123"/>
  <c r="BA10" i="123" s="1"/>
  <c r="F9" i="123"/>
  <c r="E9" i="123"/>
  <c r="AY9" i="123"/>
  <c r="BA9" i="123" s="1"/>
  <c r="F44" i="123"/>
  <c r="AY44" i="123"/>
  <c r="BA44" i="123" s="1"/>
  <c r="E44" i="123"/>
  <c r="F46" i="123"/>
  <c r="AY46" i="123"/>
  <c r="BA46" i="123" s="1"/>
  <c r="E46" i="123"/>
  <c r="F45" i="123"/>
  <c r="E45" i="123"/>
  <c r="AY45" i="123"/>
  <c r="BA45" i="123" s="1"/>
  <c r="F43" i="122"/>
  <c r="E43" i="122"/>
  <c r="AY43" i="122"/>
  <c r="BA43" i="122" s="1"/>
  <c r="F47" i="122"/>
  <c r="E47" i="122"/>
  <c r="AY47" i="122"/>
  <c r="BA47" i="122" s="1"/>
  <c r="F9" i="122"/>
  <c r="E9" i="122"/>
  <c r="AY9" i="122"/>
  <c r="BA9" i="122" s="1"/>
  <c r="F46" i="122"/>
  <c r="E46" i="122"/>
  <c r="AY46" i="122"/>
  <c r="BA46" i="122" s="1"/>
  <c r="F44" i="122"/>
  <c r="E44" i="122"/>
  <c r="AY44" i="122"/>
  <c r="BA44" i="122" s="1"/>
  <c r="F45" i="122"/>
  <c r="E45" i="122"/>
  <c r="AY45" i="122"/>
  <c r="BA45" i="122" s="1"/>
  <c r="F8" i="122"/>
  <c r="E8" i="122"/>
  <c r="AY8" i="122"/>
  <c r="BA8" i="122" s="1"/>
  <c r="F8" i="121"/>
  <c r="E8" i="121"/>
  <c r="AY8" i="121"/>
  <c r="BA8" i="121" s="1"/>
  <c r="F45" i="121"/>
  <c r="AY45" i="121"/>
  <c r="BA45" i="121" s="1"/>
  <c r="E45" i="121"/>
  <c r="F9" i="121"/>
  <c r="E9" i="121"/>
  <c r="AY9" i="121"/>
  <c r="BA9" i="121" s="1"/>
  <c r="F10" i="121"/>
  <c r="E10" i="121"/>
  <c r="AY10" i="121"/>
  <c r="BA10" i="121" s="1"/>
  <c r="F47" i="121"/>
  <c r="E47" i="121"/>
  <c r="AY47" i="121"/>
  <c r="BA47" i="121" s="1"/>
  <c r="AY44" i="121"/>
  <c r="BA44" i="121" s="1"/>
  <c r="F44" i="121"/>
  <c r="E44" i="121"/>
  <c r="AY43" i="121"/>
  <c r="BA43" i="121" s="1"/>
  <c r="F43" i="121"/>
  <c r="E43" i="121"/>
  <c r="AY46" i="121"/>
  <c r="BA46" i="121" s="1"/>
  <c r="F46" i="121"/>
  <c r="E46" i="121"/>
  <c r="F42" i="120"/>
  <c r="E42" i="120"/>
  <c r="AY42" i="120"/>
  <c r="BA42" i="120" s="1"/>
  <c r="F10" i="120"/>
  <c r="AY10" i="120"/>
  <c r="BA10" i="120" s="1"/>
  <c r="E10" i="120"/>
  <c r="E46" i="120"/>
  <c r="F46" i="120"/>
  <c r="AY46" i="120"/>
  <c r="BA46" i="120" s="1"/>
  <c r="F9" i="120"/>
  <c r="E9" i="120"/>
  <c r="AY9" i="120"/>
  <c r="BA9" i="120" s="1"/>
  <c r="F47" i="119"/>
  <c r="E47" i="119"/>
  <c r="AY47" i="119"/>
  <c r="BA47" i="119" s="1"/>
  <c r="F44" i="119"/>
  <c r="E44" i="119"/>
  <c r="AY44" i="119"/>
  <c r="BA44" i="119" s="1"/>
  <c r="F43" i="119"/>
  <c r="E43" i="119"/>
  <c r="AY43" i="119"/>
  <c r="BA43" i="119" s="1"/>
  <c r="F45" i="119"/>
  <c r="E45" i="119"/>
  <c r="AY45" i="119"/>
  <c r="BA45" i="119" s="1"/>
  <c r="F8" i="119"/>
  <c r="E8" i="119"/>
  <c r="AY8" i="119"/>
  <c r="BA8" i="119" s="1"/>
  <c r="F46" i="119"/>
  <c r="E46" i="119"/>
  <c r="AY46" i="119"/>
  <c r="BA46" i="119" s="1"/>
  <c r="F9" i="119"/>
  <c r="E9" i="119"/>
  <c r="AY9" i="119"/>
  <c r="BA9" i="119" s="1"/>
  <c r="F10" i="118"/>
  <c r="E10" i="118"/>
  <c r="F45" i="118"/>
  <c r="E45" i="118"/>
  <c r="F9" i="118"/>
  <c r="E9" i="118"/>
  <c r="F10" i="117"/>
  <c r="E10" i="117"/>
  <c r="AY10" i="117"/>
  <c r="BA10" i="117" s="1"/>
  <c r="AY46" i="117"/>
  <c r="BA46" i="117" s="1"/>
  <c r="F46" i="117"/>
  <c r="E46" i="117"/>
  <c r="AY42" i="117"/>
  <c r="BA42" i="117" s="1"/>
  <c r="E42" i="117"/>
  <c r="F42" i="117"/>
  <c r="F10" i="116"/>
  <c r="E10" i="116"/>
  <c r="AY10" i="116"/>
  <c r="BA10" i="116" s="1"/>
  <c r="F8" i="116"/>
  <c r="E8" i="116"/>
  <c r="AY8" i="116"/>
  <c r="BA8" i="116" s="1"/>
  <c r="F46" i="116"/>
  <c r="E46" i="116"/>
  <c r="AY46" i="116"/>
  <c r="BA46" i="116" s="1"/>
  <c r="F43" i="116"/>
  <c r="E43" i="116"/>
  <c r="AY43" i="116"/>
  <c r="BA43" i="116" s="1"/>
  <c r="F42" i="116"/>
  <c r="E42" i="116"/>
  <c r="AY42" i="116"/>
  <c r="BA42" i="116" s="1"/>
  <c r="F44" i="116"/>
  <c r="AY44" i="116"/>
  <c r="BA44" i="116" s="1"/>
  <c r="E44" i="116"/>
  <c r="F47" i="116"/>
  <c r="E47" i="116"/>
  <c r="AY47" i="116"/>
  <c r="BA47" i="116" s="1"/>
  <c r="F9" i="115"/>
  <c r="E9" i="115"/>
  <c r="F42" i="115"/>
  <c r="E42" i="115"/>
  <c r="AY42" i="115"/>
  <c r="BA42" i="115" s="1"/>
  <c r="E46" i="115"/>
  <c r="F46" i="115"/>
  <c r="AY46" i="115"/>
  <c r="BA46" i="115" s="1"/>
  <c r="F8" i="115"/>
  <c r="E8" i="115"/>
  <c r="E43" i="115"/>
  <c r="F43" i="115"/>
  <c r="AY43" i="115"/>
  <c r="BA43" i="115" s="1"/>
  <c r="F47" i="115"/>
  <c r="E47" i="115"/>
  <c r="AY47" i="115"/>
  <c r="BA47" i="115" s="1"/>
  <c r="F44" i="115"/>
  <c r="E44" i="115"/>
  <c r="AY44" i="115"/>
  <c r="BA44" i="115" s="1"/>
  <c r="F10" i="115"/>
  <c r="E10" i="115"/>
  <c r="F10" i="114"/>
  <c r="E10" i="114"/>
  <c r="AY10" i="114"/>
  <c r="BA10" i="114" s="1"/>
  <c r="AY44" i="114"/>
  <c r="BA44" i="114" s="1"/>
  <c r="F44" i="114"/>
  <c r="E44" i="114"/>
  <c r="F43" i="114"/>
  <c r="E43" i="114"/>
  <c r="AY43" i="114"/>
  <c r="BA43" i="114" s="1"/>
  <c r="F42" i="114"/>
  <c r="AY42" i="114"/>
  <c r="BA42" i="114" s="1"/>
  <c r="E42" i="114"/>
  <c r="F45" i="114"/>
  <c r="AY45" i="114"/>
  <c r="BA45" i="114" s="1"/>
  <c r="E45" i="114"/>
  <c r="F8" i="114"/>
  <c r="E8" i="114"/>
  <c r="AY8" i="114"/>
  <c r="BA8" i="114" s="1"/>
  <c r="F47" i="114"/>
  <c r="E47" i="114"/>
  <c r="AY47" i="114"/>
  <c r="BA47" i="114" s="1"/>
  <c r="F46" i="114"/>
  <c r="AY46" i="114"/>
  <c r="BA46" i="114" s="1"/>
  <c r="E46" i="114"/>
  <c r="F44" i="113"/>
  <c r="AY44" i="113"/>
  <c r="BA44" i="113" s="1"/>
  <c r="E44" i="113"/>
  <c r="AY42" i="113"/>
  <c r="BA42" i="113" s="1"/>
  <c r="F42" i="113"/>
  <c r="E42" i="113"/>
  <c r="AY45" i="113"/>
  <c r="BA45" i="113" s="1"/>
  <c r="F45" i="113"/>
  <c r="E45" i="113"/>
  <c r="F10" i="113"/>
  <c r="E10" i="113"/>
  <c r="AY10" i="113"/>
  <c r="BA10" i="113" s="1"/>
  <c r="F46" i="113"/>
  <c r="AY46" i="113"/>
  <c r="BA46" i="113" s="1"/>
  <c r="E46" i="113"/>
  <c r="F43" i="113"/>
  <c r="AY43" i="113"/>
  <c r="BA43" i="113" s="1"/>
  <c r="E43" i="113"/>
  <c r="F47" i="113"/>
  <c r="E47" i="113"/>
  <c r="AY47" i="113"/>
  <c r="BA47" i="113" s="1"/>
  <c r="F8" i="113"/>
  <c r="E8" i="113"/>
  <c r="AY8" i="113"/>
  <c r="BA8" i="113" s="1"/>
  <c r="F9" i="112"/>
  <c r="E9" i="112"/>
  <c r="AY9" i="112"/>
  <c r="BA9" i="112" s="1"/>
  <c r="F10" i="112"/>
  <c r="E10" i="112"/>
  <c r="AY10" i="112"/>
  <c r="BA10" i="112" s="1"/>
  <c r="F45" i="112"/>
  <c r="AY45" i="112"/>
  <c r="BA45" i="112" s="1"/>
  <c r="E45" i="112"/>
  <c r="F44" i="112"/>
  <c r="AY44" i="112"/>
  <c r="BA44" i="112" s="1"/>
  <c r="E44" i="112"/>
  <c r="AY42" i="112"/>
  <c r="BA42" i="112" s="1"/>
  <c r="F42" i="112"/>
  <c r="E42" i="112"/>
  <c r="F46" i="112"/>
  <c r="AY46" i="112"/>
  <c r="BA46" i="112" s="1"/>
  <c r="E46" i="112"/>
  <c r="F43" i="112"/>
  <c r="AY43" i="112"/>
  <c r="BA43" i="112" s="1"/>
  <c r="E43" i="112"/>
  <c r="F47" i="112"/>
  <c r="E47" i="112"/>
  <c r="AY47" i="112"/>
  <c r="BA47" i="112" s="1"/>
  <c r="E44" i="111"/>
  <c r="F44" i="111"/>
  <c r="AY44" i="111"/>
  <c r="BA44" i="111" s="1"/>
  <c r="E43" i="111"/>
  <c r="F43" i="111"/>
  <c r="AY43" i="111"/>
  <c r="BA43" i="111" s="1"/>
  <c r="F46" i="111"/>
  <c r="E46" i="111"/>
  <c r="AY46" i="111"/>
  <c r="BA46" i="111" s="1"/>
  <c r="E42" i="111"/>
  <c r="F42" i="111"/>
  <c r="AY42" i="111"/>
  <c r="BA42" i="111" s="1"/>
  <c r="F10" i="111"/>
  <c r="E10" i="111"/>
  <c r="F8" i="111"/>
  <c r="E8" i="111"/>
  <c r="F45" i="111"/>
  <c r="E45" i="111"/>
  <c r="AY45" i="111"/>
  <c r="BA45" i="111" s="1"/>
  <c r="F9" i="111"/>
  <c r="E9" i="111"/>
  <c r="N46" i="139" l="1"/>
  <c r="M46" i="139"/>
  <c r="L46" i="139"/>
  <c r="O46" i="139"/>
  <c r="P45" i="139"/>
  <c r="E45" i="139"/>
  <c r="Y43" i="51"/>
  <c r="Z43" i="51" s="1"/>
  <c r="Z43" i="125" s="1"/>
  <c r="O44" i="139"/>
  <c r="L44" i="139"/>
  <c r="M44" i="139"/>
  <c r="N44" i="139"/>
  <c r="Y47" i="125"/>
  <c r="Y47" i="51"/>
  <c r="Y45" i="51"/>
  <c r="Z45" i="51" s="1"/>
  <c r="Z45" i="125" s="1"/>
  <c r="M47" i="139"/>
  <c r="N47" i="139"/>
  <c r="O47" i="139"/>
  <c r="L47" i="139"/>
  <c r="O48" i="139"/>
  <c r="K48" i="139"/>
  <c r="L48" i="139"/>
  <c r="N48" i="139"/>
  <c r="M48" i="139"/>
  <c r="BB47" i="150"/>
  <c r="S45" i="74" s="1"/>
  <c r="AN45" i="74" s="1"/>
  <c r="S45" i="75"/>
  <c r="BB47" i="117"/>
  <c r="L45" i="74" s="1"/>
  <c r="BB43" i="151"/>
  <c r="T41" i="74" s="1"/>
  <c r="AO41" i="74" s="1"/>
  <c r="T41" i="75"/>
  <c r="BB43" i="150"/>
  <c r="S41" i="74" s="1"/>
  <c r="AN41" i="74" s="1"/>
  <c r="S41" i="75"/>
  <c r="BB47" i="151"/>
  <c r="T45" i="74" s="1"/>
  <c r="AO45" i="74" s="1"/>
  <c r="T45" i="75"/>
  <c r="Z47" i="51"/>
  <c r="Z47" i="125" s="1"/>
  <c r="BB43" i="152"/>
  <c r="U41" i="74" s="1"/>
  <c r="AP41" i="74" s="1"/>
  <c r="U41" i="75"/>
  <c r="BB47" i="152"/>
  <c r="U45" i="74" s="1"/>
  <c r="AP45" i="74" s="1"/>
  <c r="U45" i="75"/>
  <c r="F45" i="75"/>
  <c r="BB43" i="120"/>
  <c r="O41" i="74" s="1"/>
  <c r="M41" i="75"/>
  <c r="P49" i="139"/>
  <c r="E45" i="152"/>
  <c r="F45" i="152"/>
  <c r="AW45" i="152"/>
  <c r="AY45" i="152" s="1"/>
  <c r="BA45" i="152" s="1"/>
  <c r="E46" i="151"/>
  <c r="AW46" i="151"/>
  <c r="AY46" i="151" s="1"/>
  <c r="BA46" i="151" s="1"/>
  <c r="F46" i="151"/>
  <c r="AW44" i="150"/>
  <c r="AY44" i="150" s="1"/>
  <c r="BA44" i="150" s="1"/>
  <c r="E44" i="150"/>
  <c r="F44" i="150"/>
  <c r="E42" i="150"/>
  <c r="F42" i="150"/>
  <c r="AW42" i="150"/>
  <c r="AY42" i="150"/>
  <c r="BA42" i="150" s="1"/>
  <c r="E46" i="150"/>
  <c r="F46" i="150"/>
  <c r="AW46" i="150"/>
  <c r="AY46" i="150" s="1"/>
  <c r="BA46" i="150" s="1"/>
  <c r="AW44" i="152"/>
  <c r="AY44" i="152" s="1"/>
  <c r="BA44" i="152" s="1"/>
  <c r="F44" i="152"/>
  <c r="E44" i="152"/>
  <c r="E45" i="151"/>
  <c r="AW45" i="151"/>
  <c r="AY45" i="151" s="1"/>
  <c r="BA45" i="151" s="1"/>
  <c r="F45" i="151"/>
  <c r="F42" i="152"/>
  <c r="E42" i="152"/>
  <c r="AW42" i="152"/>
  <c r="AY42" i="152" s="1"/>
  <c r="BA42" i="152" s="1"/>
  <c r="AW46" i="152"/>
  <c r="AY46" i="152" s="1"/>
  <c r="BA46" i="152" s="1"/>
  <c r="E46" i="152"/>
  <c r="F46" i="152"/>
  <c r="AW45" i="150"/>
  <c r="AY45" i="150" s="1"/>
  <c r="BA45" i="150" s="1"/>
  <c r="E45" i="150"/>
  <c r="F45" i="150"/>
  <c r="F42" i="151"/>
  <c r="E42" i="151"/>
  <c r="AW42" i="151"/>
  <c r="AY42" i="151" s="1"/>
  <c r="BA42" i="151" s="1"/>
  <c r="F44" i="151"/>
  <c r="AW44" i="151"/>
  <c r="AY44" i="151" s="1"/>
  <c r="BA44" i="151" s="1"/>
  <c r="E44" i="151"/>
  <c r="BB47" i="120"/>
  <c r="O45" i="74" s="1"/>
  <c r="Q8" i="75"/>
  <c r="BB10" i="122"/>
  <c r="Q8" i="74" s="1"/>
  <c r="BB9" i="118"/>
  <c r="M7" i="74" s="1"/>
  <c r="M7" i="75"/>
  <c r="BB10" i="118"/>
  <c r="M8" i="74" s="1"/>
  <c r="M8" i="75"/>
  <c r="BB8" i="118"/>
  <c r="M6" i="74" s="1"/>
  <c r="M6" i="75"/>
  <c r="BB10" i="117"/>
  <c r="L8" i="74" s="1"/>
  <c r="L8" i="75"/>
  <c r="BB10" i="116"/>
  <c r="K8" i="74" s="1"/>
  <c r="K8" i="75"/>
  <c r="BB8" i="116"/>
  <c r="K6" i="74" s="1"/>
  <c r="K6" i="75"/>
  <c r="BB9" i="115"/>
  <c r="J7" i="74" s="1"/>
  <c r="J7" i="75"/>
  <c r="BB8" i="115"/>
  <c r="J6" i="74" s="1"/>
  <c r="J6" i="75"/>
  <c r="BB10" i="115"/>
  <c r="J8" i="74" s="1"/>
  <c r="J8" i="75"/>
  <c r="BB8" i="114"/>
  <c r="I6" i="74" s="1"/>
  <c r="I6" i="75"/>
  <c r="BB10" i="114"/>
  <c r="I8" i="74" s="1"/>
  <c r="I8" i="75"/>
  <c r="BB10" i="111"/>
  <c r="F8" i="74" s="1"/>
  <c r="F8" i="75"/>
  <c r="BB47" i="112"/>
  <c r="G45" i="74" s="1"/>
  <c r="G45" i="75"/>
  <c r="BB45" i="112"/>
  <c r="G43" i="74" s="1"/>
  <c r="G43" i="75"/>
  <c r="BB46" i="113"/>
  <c r="H44" i="74" s="1"/>
  <c r="H44" i="75"/>
  <c r="BB44" i="114"/>
  <c r="I42" i="74" s="1"/>
  <c r="I42" i="75"/>
  <c r="BB43" i="115"/>
  <c r="J41" i="74" s="1"/>
  <c r="J41" i="75"/>
  <c r="BB46" i="115"/>
  <c r="J44" i="74" s="1"/>
  <c r="J44" i="75"/>
  <c r="BB47" i="116"/>
  <c r="K45" i="74" s="1"/>
  <c r="K45" i="75"/>
  <c r="BB46" i="116"/>
  <c r="K44" i="74" s="1"/>
  <c r="K44" i="75"/>
  <c r="F45" i="116"/>
  <c r="AY45" i="116"/>
  <c r="BA45" i="116" s="1"/>
  <c r="E45" i="116"/>
  <c r="AO46" i="142"/>
  <c r="AL46" i="142"/>
  <c r="AM46" i="142"/>
  <c r="AN46" i="142"/>
  <c r="AK46" i="142"/>
  <c r="H47" i="139" s="1"/>
  <c r="AO46" i="146"/>
  <c r="AL46" i="146"/>
  <c r="AK46" i="146"/>
  <c r="F47" i="153" s="1"/>
  <c r="AN46" i="146"/>
  <c r="AM46" i="146"/>
  <c r="L43" i="124"/>
  <c r="M43" i="124"/>
  <c r="AM43" i="143"/>
  <c r="AL43" i="143"/>
  <c r="AK43" i="143"/>
  <c r="I44" i="139" s="1"/>
  <c r="AO43" i="143"/>
  <c r="AN43" i="143"/>
  <c r="AM43" i="146"/>
  <c r="AN43" i="146"/>
  <c r="AK43" i="146"/>
  <c r="F44" i="153" s="1"/>
  <c r="AL43" i="146"/>
  <c r="AO43" i="146"/>
  <c r="F46" i="118"/>
  <c r="AY46" i="118"/>
  <c r="BA46" i="118" s="1"/>
  <c r="E46" i="118"/>
  <c r="AN47" i="142"/>
  <c r="AK47" i="142"/>
  <c r="H48" i="139" s="1"/>
  <c r="AM47" i="142"/>
  <c r="AL47" i="142"/>
  <c r="AO47" i="142"/>
  <c r="AM47" i="145"/>
  <c r="AL47" i="145"/>
  <c r="AN47" i="145"/>
  <c r="AK47" i="145"/>
  <c r="E48" i="153" s="1"/>
  <c r="J48" i="153" s="1"/>
  <c r="AO47" i="145"/>
  <c r="AK45" i="142"/>
  <c r="H46" i="139" s="1"/>
  <c r="K46" i="139" s="1"/>
  <c r="AN45" i="142"/>
  <c r="AM45" i="142"/>
  <c r="AL45" i="142"/>
  <c r="AO45" i="142"/>
  <c r="AM45" i="145"/>
  <c r="AO45" i="145"/>
  <c r="AL45" i="145"/>
  <c r="AN45" i="145"/>
  <c r="AK45" i="145"/>
  <c r="E46" i="153" s="1"/>
  <c r="AM45" i="148"/>
  <c r="AO45" i="148"/>
  <c r="AN45" i="148"/>
  <c r="AL45" i="148"/>
  <c r="AK45" i="148"/>
  <c r="H46" i="153" s="1"/>
  <c r="BB47" i="113"/>
  <c r="H45" i="74" s="1"/>
  <c r="H45" i="75"/>
  <c r="BB47" i="114"/>
  <c r="I45" i="74" s="1"/>
  <c r="I45" i="75"/>
  <c r="BB42" i="114"/>
  <c r="I40" i="74" s="1"/>
  <c r="I40" i="75"/>
  <c r="BB42" i="116"/>
  <c r="K40" i="74" s="1"/>
  <c r="K40" i="75"/>
  <c r="BB45" i="118"/>
  <c r="M43" i="74" s="1"/>
  <c r="M43" i="75"/>
  <c r="AY45" i="115"/>
  <c r="BA45" i="115" s="1"/>
  <c r="F45" i="115"/>
  <c r="E45" i="115"/>
  <c r="AO46" i="141"/>
  <c r="AM46" i="141"/>
  <c r="AL46" i="141"/>
  <c r="AN46" i="141"/>
  <c r="AK46" i="141"/>
  <c r="G47" i="139" s="1"/>
  <c r="AO46" i="149"/>
  <c r="AM46" i="149"/>
  <c r="AL46" i="149"/>
  <c r="AN46" i="149"/>
  <c r="AK46" i="149"/>
  <c r="I47" i="153" s="1"/>
  <c r="AO46" i="147"/>
  <c r="AL46" i="147"/>
  <c r="AN46" i="147"/>
  <c r="AK46" i="147"/>
  <c r="G47" i="153" s="1"/>
  <c r="AM46" i="147"/>
  <c r="F42" i="118"/>
  <c r="E42" i="118"/>
  <c r="AY42" i="118"/>
  <c r="BA42" i="118" s="1"/>
  <c r="AK43" i="128"/>
  <c r="AN43" i="128"/>
  <c r="AL43" i="128"/>
  <c r="AO43" i="128"/>
  <c r="AM43" i="128"/>
  <c r="AL43" i="144"/>
  <c r="AM43" i="144"/>
  <c r="AN43" i="144"/>
  <c r="AO43" i="144"/>
  <c r="AK43" i="144"/>
  <c r="J44" i="139" s="1"/>
  <c r="AM43" i="147"/>
  <c r="AN43" i="147"/>
  <c r="AK43" i="147"/>
  <c r="G44" i="153" s="1"/>
  <c r="AL43" i="147"/>
  <c r="AO43" i="147"/>
  <c r="AM47" i="146"/>
  <c r="AK47" i="146"/>
  <c r="F48" i="153" s="1"/>
  <c r="AO47" i="146"/>
  <c r="AN47" i="146"/>
  <c r="AL47" i="146"/>
  <c r="AM47" i="140"/>
  <c r="AL47" i="140"/>
  <c r="AO47" i="140"/>
  <c r="AK47" i="140"/>
  <c r="F48" i="139" s="1"/>
  <c r="AN47" i="140"/>
  <c r="AM47" i="147"/>
  <c r="AK47" i="147"/>
  <c r="G48" i="153" s="1"/>
  <c r="AN47" i="147"/>
  <c r="AL47" i="147"/>
  <c r="AO47" i="147"/>
  <c r="E44" i="117"/>
  <c r="AY44" i="117"/>
  <c r="BA44" i="117" s="1"/>
  <c r="F44" i="117"/>
  <c r="AL45" i="144"/>
  <c r="AM45" i="144"/>
  <c r="AN45" i="144"/>
  <c r="AK45" i="144"/>
  <c r="J46" i="139" s="1"/>
  <c r="AO45" i="144"/>
  <c r="AK45" i="141"/>
  <c r="G46" i="139" s="1"/>
  <c r="AM45" i="141"/>
  <c r="AL45" i="141"/>
  <c r="AN45" i="141"/>
  <c r="AO45" i="141"/>
  <c r="AL45" i="149"/>
  <c r="AM45" i="149"/>
  <c r="AN45" i="149"/>
  <c r="AK45" i="149"/>
  <c r="I46" i="153" s="1"/>
  <c r="AO45" i="149"/>
  <c r="BB43" i="113"/>
  <c r="H41" i="74" s="1"/>
  <c r="H41" i="75"/>
  <c r="BB45" i="111"/>
  <c r="F43" i="74" s="1"/>
  <c r="F43" i="75"/>
  <c r="BB44" i="111"/>
  <c r="F42" i="74" s="1"/>
  <c r="F42" i="75"/>
  <c r="BB45" i="114"/>
  <c r="I43" i="74" s="1"/>
  <c r="I43" i="75"/>
  <c r="BB42" i="113"/>
  <c r="H40" i="74" s="1"/>
  <c r="H40" i="75"/>
  <c r="BB43" i="114"/>
  <c r="I41" i="74" s="1"/>
  <c r="I41" i="75"/>
  <c r="BB44" i="115"/>
  <c r="J42" i="74" s="1"/>
  <c r="J42" i="75"/>
  <c r="BB43" i="116"/>
  <c r="K41" i="74" s="1"/>
  <c r="K41" i="75"/>
  <c r="BB46" i="117"/>
  <c r="L44" i="74" s="1"/>
  <c r="L44" i="75"/>
  <c r="F45" i="117"/>
  <c r="E45" i="117"/>
  <c r="AY45" i="117"/>
  <c r="BA45" i="117" s="1"/>
  <c r="L46" i="124"/>
  <c r="M46" i="124"/>
  <c r="Z46" i="51"/>
  <c r="Z46" i="125" s="1"/>
  <c r="Y46" i="125"/>
  <c r="AL46" i="128"/>
  <c r="AN46" i="128"/>
  <c r="AK46" i="128"/>
  <c r="E47" i="139" s="1"/>
  <c r="AO46" i="128"/>
  <c r="AM46" i="128"/>
  <c r="AN46" i="144"/>
  <c r="AK46" i="144"/>
  <c r="J47" i="139" s="1"/>
  <c r="AO46" i="144"/>
  <c r="AL46" i="144"/>
  <c r="AM46" i="144"/>
  <c r="AN46" i="148"/>
  <c r="AO46" i="148"/>
  <c r="AM46" i="148"/>
  <c r="AL46" i="148"/>
  <c r="AK46" i="148"/>
  <c r="H47" i="153" s="1"/>
  <c r="AM43" i="142"/>
  <c r="AN43" i="142"/>
  <c r="AO43" i="142"/>
  <c r="AL43" i="142"/>
  <c r="AK43" i="142"/>
  <c r="H44" i="139" s="1"/>
  <c r="K44" i="139" s="1"/>
  <c r="AN43" i="141"/>
  <c r="AK43" i="141"/>
  <c r="G44" i="139" s="1"/>
  <c r="AL43" i="141"/>
  <c r="AO43" i="141"/>
  <c r="AM43" i="141"/>
  <c r="AN43" i="148"/>
  <c r="AK43" i="148"/>
  <c r="H44" i="153" s="1"/>
  <c r="AL43" i="148"/>
  <c r="AO43" i="148"/>
  <c r="AM43" i="148"/>
  <c r="AK47" i="128"/>
  <c r="AN47" i="128"/>
  <c r="AM47" i="128"/>
  <c r="AO47" i="128"/>
  <c r="AL47" i="128"/>
  <c r="AM47" i="143"/>
  <c r="AL47" i="143"/>
  <c r="AN47" i="143"/>
  <c r="AK47" i="143"/>
  <c r="I48" i="139" s="1"/>
  <c r="AO47" i="143"/>
  <c r="AL47" i="144"/>
  <c r="AM47" i="144"/>
  <c r="AK47" i="144"/>
  <c r="J48" i="139" s="1"/>
  <c r="AN47" i="144"/>
  <c r="AO47" i="144"/>
  <c r="F44" i="118"/>
  <c r="E44" i="118"/>
  <c r="AM45" i="140"/>
  <c r="AL45" i="140"/>
  <c r="AN45" i="140"/>
  <c r="AK45" i="140"/>
  <c r="F46" i="139" s="1"/>
  <c r="AO45" i="140"/>
  <c r="AM45" i="146"/>
  <c r="AL45" i="146"/>
  <c r="AN45" i="146"/>
  <c r="AK45" i="146"/>
  <c r="F46" i="153" s="1"/>
  <c r="AO45" i="146"/>
  <c r="BB42" i="111"/>
  <c r="F40" i="74" s="1"/>
  <c r="F40" i="75"/>
  <c r="BB43" i="112"/>
  <c r="G41" i="74" s="1"/>
  <c r="G41" i="75"/>
  <c r="BB44" i="113"/>
  <c r="H42" i="74" s="1"/>
  <c r="H42" i="75"/>
  <c r="BB46" i="114"/>
  <c r="I44" i="74" s="1"/>
  <c r="I44" i="75"/>
  <c r="BB46" i="111"/>
  <c r="F44" i="74" s="1"/>
  <c r="F44" i="75"/>
  <c r="BB43" i="111"/>
  <c r="F41" i="74" s="1"/>
  <c r="F41" i="75"/>
  <c r="BB46" i="112"/>
  <c r="G44" i="74" s="1"/>
  <c r="G44" i="75"/>
  <c r="BB42" i="112"/>
  <c r="G40" i="74" s="1"/>
  <c r="G40" i="75"/>
  <c r="BB44" i="112"/>
  <c r="G42" i="74" s="1"/>
  <c r="G42" i="75"/>
  <c r="BB45" i="113"/>
  <c r="H43" i="74" s="1"/>
  <c r="H43" i="75"/>
  <c r="BB47" i="115"/>
  <c r="J45" i="74" s="1"/>
  <c r="J45" i="75"/>
  <c r="BB42" i="115"/>
  <c r="J40" i="74" s="1"/>
  <c r="J40" i="75"/>
  <c r="BB44" i="116"/>
  <c r="K42" i="74" s="1"/>
  <c r="K42" i="75"/>
  <c r="BB42" i="117"/>
  <c r="L40" i="74" s="1"/>
  <c r="L40" i="75"/>
  <c r="BB44" i="118"/>
  <c r="M42" i="74" s="1"/>
  <c r="M42" i="75"/>
  <c r="F45" i="120"/>
  <c r="AY45" i="120"/>
  <c r="BA45" i="120" s="1"/>
  <c r="E45" i="120"/>
  <c r="AN46" i="143"/>
  <c r="AL46" i="143"/>
  <c r="AO46" i="143"/>
  <c r="AM46" i="143"/>
  <c r="AK46" i="143"/>
  <c r="I47" i="139" s="1"/>
  <c r="AO46" i="140"/>
  <c r="AK46" i="140"/>
  <c r="F47" i="139" s="1"/>
  <c r="K47" i="139" s="1"/>
  <c r="AL46" i="140"/>
  <c r="AM46" i="140"/>
  <c r="AN46" i="140"/>
  <c r="AO46" i="145"/>
  <c r="AL46" i="145"/>
  <c r="AN46" i="145"/>
  <c r="AM46" i="145"/>
  <c r="AK46" i="145"/>
  <c r="E47" i="153" s="1"/>
  <c r="J47" i="153" s="1"/>
  <c r="AY42" i="121"/>
  <c r="BA42" i="121" s="1"/>
  <c r="E42" i="121"/>
  <c r="F42" i="121"/>
  <c r="F42" i="119"/>
  <c r="E42" i="119"/>
  <c r="AY42" i="119"/>
  <c r="BA42" i="119" s="1"/>
  <c r="AM43" i="140"/>
  <c r="AL43" i="140"/>
  <c r="AN43" i="140"/>
  <c r="AO43" i="140"/>
  <c r="AK43" i="140"/>
  <c r="F44" i="139" s="1"/>
  <c r="AM43" i="145"/>
  <c r="AN43" i="145"/>
  <c r="AK43" i="145"/>
  <c r="E44" i="153" s="1"/>
  <c r="J44" i="153" s="1"/>
  <c r="AL43" i="145"/>
  <c r="AO43" i="145"/>
  <c r="AM43" i="149"/>
  <c r="AK43" i="149"/>
  <c r="I44" i="153" s="1"/>
  <c r="AO43" i="149"/>
  <c r="AL43" i="149"/>
  <c r="AN43" i="149"/>
  <c r="AM47" i="148"/>
  <c r="AN47" i="148"/>
  <c r="AO47" i="148"/>
  <c r="AL47" i="148"/>
  <c r="AK47" i="148"/>
  <c r="H48" i="153" s="1"/>
  <c r="AN47" i="141"/>
  <c r="AM47" i="141"/>
  <c r="AO47" i="141"/>
  <c r="AK47" i="141"/>
  <c r="G48" i="139" s="1"/>
  <c r="AL47" i="141"/>
  <c r="AN47" i="149"/>
  <c r="AL47" i="149"/>
  <c r="AK47" i="149"/>
  <c r="I48" i="153" s="1"/>
  <c r="AM47" i="149"/>
  <c r="AO47" i="149"/>
  <c r="M45" i="124"/>
  <c r="L45" i="124"/>
  <c r="AM45" i="128"/>
  <c r="AK45" i="128"/>
  <c r="E46" i="139" s="1"/>
  <c r="AN45" i="128"/>
  <c r="AL45" i="128"/>
  <c r="AO45" i="128"/>
  <c r="AM45" i="143"/>
  <c r="AL45" i="143"/>
  <c r="AN45" i="143"/>
  <c r="AO45" i="143"/>
  <c r="AK45" i="143"/>
  <c r="I46" i="139" s="1"/>
  <c r="AM45" i="147"/>
  <c r="AL45" i="147"/>
  <c r="AO45" i="147"/>
  <c r="AK45" i="147"/>
  <c r="G46" i="153" s="1"/>
  <c r="AN45" i="147"/>
  <c r="BB45" i="123"/>
  <c r="R43" i="74" s="1"/>
  <c r="R43" i="75"/>
  <c r="BB9" i="123"/>
  <c r="R7" i="74" s="1"/>
  <c r="R7" i="75"/>
  <c r="BB8" i="123"/>
  <c r="R6" i="74" s="1"/>
  <c r="BB10" i="123"/>
  <c r="R8" i="74" s="1"/>
  <c r="R8" i="75"/>
  <c r="BB46" i="123"/>
  <c r="R44" i="74" s="1"/>
  <c r="R44" i="75"/>
  <c r="BB44" i="123"/>
  <c r="R42" i="74" s="1"/>
  <c r="R42" i="75"/>
  <c r="BB43" i="123"/>
  <c r="R41" i="74" s="1"/>
  <c r="R41" i="75"/>
  <c r="BB42" i="123"/>
  <c r="R40" i="74" s="1"/>
  <c r="R40" i="75"/>
  <c r="BB8" i="122"/>
  <c r="Q6" i="74" s="1"/>
  <c r="Q6" i="75"/>
  <c r="BB46" i="122"/>
  <c r="Q44" i="74" s="1"/>
  <c r="Q44" i="75"/>
  <c r="BB9" i="122"/>
  <c r="Q7" i="74" s="1"/>
  <c r="Q7" i="75"/>
  <c r="BB47" i="122"/>
  <c r="Q45" i="74" s="1"/>
  <c r="Q45" i="75"/>
  <c r="BB45" i="122"/>
  <c r="Q43" i="74" s="1"/>
  <c r="Q43" i="75"/>
  <c r="BB44" i="122"/>
  <c r="Q42" i="74" s="1"/>
  <c r="Q42" i="75"/>
  <c r="BB43" i="122"/>
  <c r="Q41" i="74" s="1"/>
  <c r="Q41" i="75"/>
  <c r="BB10" i="121"/>
  <c r="P8" i="74" s="1"/>
  <c r="P8" i="75"/>
  <c r="BB45" i="121"/>
  <c r="P43" i="74" s="1"/>
  <c r="P43" i="75"/>
  <c r="BB8" i="121"/>
  <c r="P6" i="74" s="1"/>
  <c r="P6" i="75"/>
  <c r="BB46" i="121"/>
  <c r="P44" i="74" s="1"/>
  <c r="P44" i="75"/>
  <c r="BB44" i="121"/>
  <c r="P42" i="74" s="1"/>
  <c r="P42" i="75"/>
  <c r="BB47" i="121"/>
  <c r="P45" i="74" s="1"/>
  <c r="P45" i="75"/>
  <c r="BB43" i="121"/>
  <c r="P41" i="74" s="1"/>
  <c r="P41" i="75"/>
  <c r="BB9" i="121"/>
  <c r="P7" i="74" s="1"/>
  <c r="P7" i="75"/>
  <c r="BB46" i="120"/>
  <c r="O44" i="74" s="1"/>
  <c r="O44" i="75"/>
  <c r="BB10" i="120"/>
  <c r="O8" i="74" s="1"/>
  <c r="O8" i="75"/>
  <c r="BB9" i="120"/>
  <c r="O7" i="74" s="1"/>
  <c r="O7" i="75"/>
  <c r="BB42" i="120"/>
  <c r="O40" i="74" s="1"/>
  <c r="O40" i="75"/>
  <c r="BB44" i="119"/>
  <c r="N42" i="74" s="1"/>
  <c r="N42" i="75"/>
  <c r="BB47" i="119"/>
  <c r="N45" i="74" s="1"/>
  <c r="N45" i="75"/>
  <c r="BB46" i="119"/>
  <c r="N44" i="74" s="1"/>
  <c r="N44" i="75"/>
  <c r="BB45" i="119"/>
  <c r="N43" i="74" s="1"/>
  <c r="N43" i="75"/>
  <c r="BB43" i="119"/>
  <c r="N41" i="74" s="1"/>
  <c r="N41" i="75"/>
  <c r="BB9" i="119"/>
  <c r="N7" i="74" s="1"/>
  <c r="N7" i="75"/>
  <c r="BB8" i="119"/>
  <c r="N6" i="74" s="1"/>
  <c r="N6" i="75"/>
  <c r="BB10" i="113"/>
  <c r="H8" i="74" s="1"/>
  <c r="H8" i="75"/>
  <c r="BB8" i="113"/>
  <c r="H6" i="74" s="1"/>
  <c r="H6" i="75"/>
  <c r="BB10" i="112"/>
  <c r="G8" i="74" s="1"/>
  <c r="G8" i="75"/>
  <c r="BB9" i="112"/>
  <c r="G7" i="74" s="1"/>
  <c r="G7" i="75"/>
  <c r="BB9" i="111"/>
  <c r="F7" i="74" s="1"/>
  <c r="F7" i="75"/>
  <c r="BB8" i="111"/>
  <c r="F6" i="74" s="1"/>
  <c r="F6" i="75"/>
  <c r="Y43" i="125" l="1"/>
  <c r="Y45" i="125"/>
  <c r="P48" i="139"/>
  <c r="E48" i="139"/>
  <c r="P44" i="139"/>
  <c r="E44" i="139"/>
  <c r="BB45" i="150"/>
  <c r="S43" i="74" s="1"/>
  <c r="AN43" i="74" s="1"/>
  <c r="S43" i="75"/>
  <c r="BB45" i="151"/>
  <c r="T43" i="74" s="1"/>
  <c r="AO43" i="74" s="1"/>
  <c r="T43" i="75"/>
  <c r="BB42" i="150"/>
  <c r="S40" i="74" s="1"/>
  <c r="AN40" i="74" s="1"/>
  <c r="S40" i="75"/>
  <c r="BB46" i="151"/>
  <c r="T44" i="74" s="1"/>
  <c r="AO44" i="74" s="1"/>
  <c r="T44" i="75"/>
  <c r="BB44" i="150"/>
  <c r="S42" i="74" s="1"/>
  <c r="AN42" i="74" s="1"/>
  <c r="S42" i="75"/>
  <c r="BB44" i="151"/>
  <c r="T42" i="74" s="1"/>
  <c r="AO42" i="74" s="1"/>
  <c r="T42" i="75"/>
  <c r="BB46" i="150"/>
  <c r="S44" i="74" s="1"/>
  <c r="AN44" i="74" s="1"/>
  <c r="S44" i="75"/>
  <c r="BB42" i="151"/>
  <c r="T40" i="74" s="1"/>
  <c r="AO40" i="74" s="1"/>
  <c r="T40" i="75"/>
  <c r="BB42" i="152"/>
  <c r="U40" i="74" s="1"/>
  <c r="AP40" i="74" s="1"/>
  <c r="U40" i="75"/>
  <c r="BB45" i="152"/>
  <c r="U43" i="74" s="1"/>
  <c r="AP43" i="74" s="1"/>
  <c r="U43" i="75"/>
  <c r="BB44" i="152"/>
  <c r="U42" i="74" s="1"/>
  <c r="AP42" i="74" s="1"/>
  <c r="U42" i="75"/>
  <c r="BB46" i="152"/>
  <c r="U44" i="74" s="1"/>
  <c r="AP44" i="74" s="1"/>
  <c r="U44" i="75"/>
  <c r="P46" i="139"/>
  <c r="P47" i="139"/>
  <c r="BB44" i="117"/>
  <c r="L42" i="74" s="1"/>
  <c r="L42" i="75"/>
  <c r="BB42" i="118"/>
  <c r="M40" i="74" s="1"/>
  <c r="M40" i="75"/>
  <c r="BB45" i="116"/>
  <c r="K43" i="74" s="1"/>
  <c r="K43" i="75"/>
  <c r="P40" i="75"/>
  <c r="BB42" i="121"/>
  <c r="P40" i="74" s="1"/>
  <c r="BB46" i="118"/>
  <c r="M44" i="74" s="1"/>
  <c r="M44" i="75"/>
  <c r="O43" i="75"/>
  <c r="BB45" i="120"/>
  <c r="O43" i="74" s="1"/>
  <c r="BB45" i="117"/>
  <c r="L43" i="74" s="1"/>
  <c r="L43" i="75"/>
  <c r="BB42" i="119"/>
  <c r="N40" i="74" s="1"/>
  <c r="N40" i="75"/>
  <c r="BB45" i="115"/>
  <c r="J43" i="74" s="1"/>
  <c r="J43" i="75"/>
  <c r="F7" i="11" l="1"/>
  <c r="D38" i="90" l="1"/>
  <c r="F37" i="90" s="1"/>
  <c r="D35" i="90"/>
  <c r="F34" i="90" s="1"/>
  <c r="K35" i="90"/>
  <c r="O34" i="90" s="1"/>
  <c r="K38" i="90"/>
  <c r="O37" i="90" s="1"/>
  <c r="E34" i="90" l="1"/>
  <c r="L37" i="90"/>
  <c r="L34" i="90"/>
  <c r="E37" i="90"/>
  <c r="Q9" i="92"/>
  <c r="P9" i="92"/>
  <c r="F3" i="96" l="1"/>
  <c r="I39" i="110"/>
  <c r="M38" i="110" s="1"/>
  <c r="I36" i="110"/>
  <c r="J35" i="110" s="1"/>
  <c r="I43" i="110"/>
  <c r="J42" i="110"/>
  <c r="J41" i="110" s="1"/>
  <c r="I11" i="110"/>
  <c r="D9" i="96" l="1"/>
  <c r="D10" i="96"/>
  <c r="D8" i="96"/>
  <c r="D47" i="96"/>
  <c r="D43" i="96"/>
  <c r="D46" i="96"/>
  <c r="D45" i="96"/>
  <c r="D44" i="96"/>
  <c r="D42" i="96"/>
  <c r="M35" i="110"/>
  <c r="J38" i="110"/>
  <c r="J11" i="110"/>
  <c r="J12" i="110"/>
  <c r="J13" i="110"/>
  <c r="J14" i="110"/>
  <c r="J15" i="110"/>
  <c r="J16" i="110"/>
  <c r="J17" i="110"/>
  <c r="J18" i="110"/>
  <c r="J19" i="110"/>
  <c r="J20" i="110"/>
  <c r="J21" i="110"/>
  <c r="J22" i="110"/>
  <c r="J23" i="110"/>
  <c r="J24" i="110"/>
  <c r="I12" i="110"/>
  <c r="I13" i="110"/>
  <c r="I14" i="110"/>
  <c r="I15" i="110"/>
  <c r="I16" i="110"/>
  <c r="I17" i="110"/>
  <c r="I18" i="110"/>
  <c r="I19" i="110"/>
  <c r="I20" i="110"/>
  <c r="I21" i="110"/>
  <c r="I22" i="110"/>
  <c r="I23" i="110"/>
  <c r="I24" i="110"/>
  <c r="E12" i="110"/>
  <c r="E13" i="110"/>
  <c r="E14" i="110"/>
  <c r="E15" i="110"/>
  <c r="E16" i="110"/>
  <c r="E17" i="110"/>
  <c r="E18" i="110"/>
  <c r="E19" i="110"/>
  <c r="E20" i="110"/>
  <c r="E21" i="110"/>
  <c r="E22" i="110"/>
  <c r="E23" i="110"/>
  <c r="E24" i="110"/>
  <c r="D12" i="110"/>
  <c r="D13" i="110"/>
  <c r="D14" i="110"/>
  <c r="D15" i="110"/>
  <c r="D16" i="110"/>
  <c r="D17" i="110"/>
  <c r="D18" i="110"/>
  <c r="D19" i="110"/>
  <c r="D20" i="110"/>
  <c r="D21" i="110"/>
  <c r="D22" i="110"/>
  <c r="D23" i="110"/>
  <c r="D24" i="110"/>
  <c r="D11" i="110"/>
  <c r="E11" i="110"/>
  <c r="N6" i="110"/>
  <c r="D25" i="90"/>
  <c r="D26" i="90"/>
  <c r="D27" i="90"/>
  <c r="D28" i="90"/>
  <c r="D29" i="90"/>
  <c r="E28" i="90"/>
  <c r="E29" i="90"/>
  <c r="E27" i="90"/>
  <c r="E26" i="90"/>
  <c r="E25" i="90"/>
  <c r="E44" i="96" l="1"/>
  <c r="F44" i="96"/>
  <c r="F45" i="96"/>
  <c r="E45" i="96"/>
  <c r="F46" i="96"/>
  <c r="E46" i="96"/>
  <c r="F10" i="96"/>
  <c r="E10" i="96"/>
  <c r="F47" i="96"/>
  <c r="E47" i="96"/>
  <c r="F8" i="96"/>
  <c r="E8" i="96"/>
  <c r="E42" i="96"/>
  <c r="F42" i="96"/>
  <c r="E43" i="96"/>
  <c r="F43" i="96"/>
  <c r="E9" i="96"/>
  <c r="F9" i="96"/>
  <c r="L17" i="110"/>
  <c r="M17" i="110"/>
  <c r="L24" i="110"/>
  <c r="M24" i="110"/>
  <c r="L16" i="110"/>
  <c r="M16" i="110"/>
  <c r="M23" i="110"/>
  <c r="L23" i="110"/>
  <c r="M19" i="110"/>
  <c r="L19" i="110"/>
  <c r="M15" i="110"/>
  <c r="L15" i="110"/>
  <c r="M21" i="110"/>
  <c r="L21" i="110"/>
  <c r="M13" i="110"/>
  <c r="L13" i="110"/>
  <c r="L20" i="110"/>
  <c r="M20" i="110"/>
  <c r="L12" i="110"/>
  <c r="M12" i="110"/>
  <c r="L22" i="110"/>
  <c r="M22" i="110"/>
  <c r="M18" i="110"/>
  <c r="L18" i="110"/>
  <c r="L14" i="110"/>
  <c r="M14" i="110"/>
  <c r="K15" i="110"/>
  <c r="K23" i="110"/>
  <c r="K19" i="110"/>
  <c r="K22" i="110"/>
  <c r="K18" i="110"/>
  <c r="K14" i="110"/>
  <c r="K11" i="110"/>
  <c r="K21" i="110"/>
  <c r="K17" i="110"/>
  <c r="K13" i="110"/>
  <c r="K24" i="110"/>
  <c r="K20" i="110"/>
  <c r="K16" i="110"/>
  <c r="K12" i="110"/>
  <c r="AW3" i="96"/>
  <c r="I3" i="96"/>
  <c r="AZ7" i="96"/>
  <c r="AY7" i="96"/>
  <c r="AW7" i="96" s="1"/>
  <c r="F4" i="96"/>
  <c r="AW43" i="96" l="1"/>
  <c r="AY43" i="96" s="1"/>
  <c r="BA43" i="96" s="1"/>
  <c r="AW47" i="96"/>
  <c r="AY47" i="96" s="1"/>
  <c r="BA47" i="96" s="1"/>
  <c r="AW45" i="96"/>
  <c r="AY45" i="96" s="1"/>
  <c r="BA45" i="96" s="1"/>
  <c r="AW42" i="96"/>
  <c r="AY42" i="96" s="1"/>
  <c r="BA42" i="96" s="1"/>
  <c r="AW46" i="96"/>
  <c r="AY46" i="96" s="1"/>
  <c r="BA46" i="96" s="1"/>
  <c r="AW44" i="96"/>
  <c r="AY44" i="96" s="1"/>
  <c r="BA44" i="96" s="1"/>
  <c r="AW8" i="96"/>
  <c r="AY8" i="96" s="1"/>
  <c r="BA8" i="96" s="1"/>
  <c r="AW9" i="96"/>
  <c r="AY9" i="96" s="1"/>
  <c r="BA9" i="96" s="1"/>
  <c r="AW10" i="96"/>
  <c r="AY10" i="96" s="1"/>
  <c r="BA10" i="96" s="1"/>
  <c r="V3" i="96"/>
  <c r="AI3" i="96"/>
  <c r="BA7" i="96"/>
  <c r="E40" i="75" l="1"/>
  <c r="V40" i="75" s="1"/>
  <c r="BB42" i="96"/>
  <c r="E40" i="74" s="1"/>
  <c r="BB44" i="96"/>
  <c r="E42" i="74" s="1"/>
  <c r="Z42" i="74" s="1"/>
  <c r="E42" i="75"/>
  <c r="V42" i="75" s="1"/>
  <c r="BB47" i="96"/>
  <c r="E45" i="74" s="1"/>
  <c r="E45" i="75"/>
  <c r="V45" i="75" s="1"/>
  <c r="BB45" i="96"/>
  <c r="E43" i="74" s="1"/>
  <c r="Z43" i="74" s="1"/>
  <c r="E43" i="75"/>
  <c r="V43" i="75" s="1"/>
  <c r="E44" i="75"/>
  <c r="V44" i="75" s="1"/>
  <c r="BB46" i="96"/>
  <c r="E44" i="74" s="1"/>
  <c r="BB43" i="96"/>
  <c r="E41" i="74" s="1"/>
  <c r="Z41" i="74" s="1"/>
  <c r="E41" i="75"/>
  <c r="V41" i="75" s="1"/>
  <c r="BB10" i="96"/>
  <c r="E8" i="74" s="1"/>
  <c r="E8" i="75"/>
  <c r="V8" i="75" s="1"/>
  <c r="BB9" i="96"/>
  <c r="E7" i="74" s="1"/>
  <c r="Z7" i="74" s="1"/>
  <c r="E7" i="75"/>
  <c r="V7" i="75" s="1"/>
  <c r="E6" i="75"/>
  <c r="BB8" i="96"/>
  <c r="E6" i="74" s="1"/>
  <c r="AG5" i="74"/>
  <c r="AF5" i="74"/>
  <c r="AE5" i="74"/>
  <c r="AD5" i="74"/>
  <c r="AC5" i="74"/>
  <c r="AB5" i="74"/>
  <c r="AA5" i="74"/>
  <c r="Z5" i="74"/>
  <c r="AM5" i="74"/>
  <c r="AL5" i="74"/>
  <c r="AK5" i="74"/>
  <c r="AJ5" i="74"/>
  <c r="AI5" i="74"/>
  <c r="AH5" i="74"/>
  <c r="Q5" i="74"/>
  <c r="P5" i="74"/>
  <c r="O5" i="74"/>
  <c r="N5" i="74"/>
  <c r="R7" i="81"/>
  <c r="Q5" i="75"/>
  <c r="P5" i="75"/>
  <c r="O5" i="75"/>
  <c r="N5" i="75"/>
  <c r="M5" i="75"/>
  <c r="Q22" i="92"/>
  <c r="P22" i="92"/>
  <c r="Q10" i="92"/>
  <c r="Q11" i="92"/>
  <c r="Q12" i="92"/>
  <c r="Q13" i="92"/>
  <c r="Q14" i="92"/>
  <c r="Q15" i="92"/>
  <c r="Q16" i="92"/>
  <c r="Q17" i="92"/>
  <c r="Q18" i="92"/>
  <c r="Q19" i="92"/>
  <c r="Q20" i="92"/>
  <c r="Q21" i="92"/>
  <c r="P10" i="92"/>
  <c r="P11" i="92"/>
  <c r="P12" i="92"/>
  <c r="P13" i="92"/>
  <c r="P14" i="92"/>
  <c r="P15" i="92"/>
  <c r="P16" i="92"/>
  <c r="P17" i="92"/>
  <c r="P18" i="92"/>
  <c r="P19" i="92"/>
  <c r="P20" i="92"/>
  <c r="P21" i="92"/>
  <c r="AH41" i="74" l="1"/>
  <c r="AH45" i="74"/>
  <c r="AH8" i="74"/>
  <c r="AH42" i="74"/>
  <c r="AH43" i="74"/>
  <c r="AH7" i="74"/>
  <c r="AH44" i="74"/>
  <c r="AH40" i="74"/>
  <c r="AB8" i="74"/>
  <c r="AB7" i="74"/>
  <c r="AB42" i="74"/>
  <c r="AB43" i="74"/>
  <c r="AB44" i="74"/>
  <c r="AB40" i="74"/>
  <c r="AB45" i="74"/>
  <c r="AB41" i="74"/>
  <c r="AF7" i="74"/>
  <c r="AF40" i="74"/>
  <c r="AF41" i="74"/>
  <c r="AF8" i="74"/>
  <c r="AF42" i="74"/>
  <c r="AF45" i="74"/>
  <c r="AF44" i="74"/>
  <c r="AF43" i="74"/>
  <c r="Q7" i="81"/>
  <c r="AD8" i="74"/>
  <c r="AD44" i="74"/>
  <c r="AD42" i="74"/>
  <c r="AD41" i="74"/>
  <c r="AD45" i="74"/>
  <c r="AD40" i="74"/>
  <c r="AD7" i="74"/>
  <c r="AD43" i="74"/>
  <c r="M11" i="110"/>
  <c r="Z44" i="74"/>
  <c r="Z40" i="74"/>
  <c r="AR5" i="74"/>
  <c r="AC7" i="74"/>
  <c r="AC44" i="74"/>
  <c r="AC8" i="74"/>
  <c r="AC40" i="74"/>
  <c r="AC43" i="74"/>
  <c r="AC41" i="74"/>
  <c r="AC45" i="74"/>
  <c r="AC42" i="74"/>
  <c r="AG7" i="74"/>
  <c r="AG41" i="74"/>
  <c r="AG45" i="74"/>
  <c r="AG40" i="74"/>
  <c r="AG44" i="74"/>
  <c r="AG8" i="74"/>
  <c r="AG43" i="74"/>
  <c r="AG42" i="74"/>
  <c r="AA45" i="74"/>
  <c r="AA40" i="74"/>
  <c r="AA42" i="74"/>
  <c r="AA43" i="74"/>
  <c r="AQ43" i="74" s="1"/>
  <c r="AR43" i="74" s="1"/>
  <c r="V43" i="74" s="1"/>
  <c r="AA8" i="74"/>
  <c r="AA41" i="74"/>
  <c r="AA44" i="74"/>
  <c r="AA7" i="74"/>
  <c r="AQ7" i="74" s="1"/>
  <c r="AR7" i="74" s="1"/>
  <c r="V7" i="74" s="1"/>
  <c r="AE44" i="74"/>
  <c r="AE8" i="74"/>
  <c r="AE7" i="74"/>
  <c r="AE40" i="74"/>
  <c r="AE41" i="74"/>
  <c r="AE42" i="74"/>
  <c r="AE45" i="74"/>
  <c r="AE43" i="74"/>
  <c r="V6" i="75"/>
  <c r="L11" i="110"/>
  <c r="Z8" i="74"/>
  <c r="Z45" i="74"/>
  <c r="AM40" i="74"/>
  <c r="AM42" i="74"/>
  <c r="AM44" i="74"/>
  <c r="AM7" i="74"/>
  <c r="AM8" i="74"/>
  <c r="AM41" i="74"/>
  <c r="AM43" i="74"/>
  <c r="AM45" i="74"/>
  <c r="AL42" i="74"/>
  <c r="AL8" i="74"/>
  <c r="AL44" i="74"/>
  <c r="AL45" i="74"/>
  <c r="AL7" i="74"/>
  <c r="AL43" i="74"/>
  <c r="AL40" i="74"/>
  <c r="AL41" i="74"/>
  <c r="AK42" i="74"/>
  <c r="AK7" i="74"/>
  <c r="AK41" i="74"/>
  <c r="AK43" i="74"/>
  <c r="AK45" i="74"/>
  <c r="AK8" i="74"/>
  <c r="AK40" i="74"/>
  <c r="AK44" i="74"/>
  <c r="AJ8" i="74"/>
  <c r="AJ40" i="74"/>
  <c r="AJ44" i="74"/>
  <c r="AJ42" i="74"/>
  <c r="AJ45" i="74"/>
  <c r="AJ7" i="74"/>
  <c r="AJ43" i="74"/>
  <c r="AJ41" i="74"/>
  <c r="AI41" i="74"/>
  <c r="AI43" i="74"/>
  <c r="AI7" i="74"/>
  <c r="AI8" i="74"/>
  <c r="AI40" i="74"/>
  <c r="AI42" i="74"/>
  <c r="AI44" i="74"/>
  <c r="AI45" i="74"/>
  <c r="P27" i="92"/>
  <c r="G37" i="110" s="1"/>
  <c r="Q27" i="92"/>
  <c r="G38" i="110" s="1"/>
  <c r="H38" i="110" s="1"/>
  <c r="AQ41" i="74" l="1"/>
  <c r="AR41" i="74" s="1"/>
  <c r="V41" i="74" s="1"/>
  <c r="AQ42" i="74"/>
  <c r="AR42" i="74" s="1"/>
  <c r="V42" i="74" s="1"/>
  <c r="AQ45" i="74"/>
  <c r="AR45" i="74" s="1"/>
  <c r="V45" i="74" s="1"/>
  <c r="AQ8" i="74"/>
  <c r="AR8" i="74" s="1"/>
  <c r="V8" i="74" s="1"/>
  <c r="AQ44" i="74"/>
  <c r="AR44" i="74" s="1"/>
  <c r="V44" i="74" s="1"/>
  <c r="AQ40" i="74"/>
  <c r="AR40" i="74" s="1"/>
  <c r="V40" i="74" s="1"/>
  <c r="H37" i="110"/>
  <c r="H39" i="110" s="1"/>
  <c r="G39" i="110"/>
  <c r="F46" i="93" l="1"/>
  <c r="M48" i="124" l="1"/>
  <c r="L48" i="124"/>
  <c r="J7" i="94"/>
  <c r="I7" i="94"/>
  <c r="G7" i="11"/>
  <c r="G7" i="94" l="1"/>
  <c r="D7" i="11"/>
  <c r="G7" i="93"/>
  <c r="J7" i="11" l="1"/>
  <c r="I7" i="11"/>
  <c r="H7" i="11"/>
  <c r="E19" i="76" l="1"/>
  <c r="E17" i="90" l="1"/>
  <c r="E18" i="90"/>
  <c r="E19" i="90"/>
  <c r="E20" i="90"/>
  <c r="E21" i="90"/>
  <c r="E22" i="90"/>
  <c r="E23" i="90"/>
  <c r="E24" i="90"/>
  <c r="D17" i="90"/>
  <c r="D18" i="90"/>
  <c r="D19" i="90"/>
  <c r="D20" i="90"/>
  <c r="D21" i="90"/>
  <c r="D22" i="90"/>
  <c r="D23" i="90"/>
  <c r="D24" i="90"/>
  <c r="E16" i="90"/>
  <c r="D16" i="90"/>
  <c r="E11" i="88"/>
  <c r="E12" i="76" l="1"/>
  <c r="E13" i="76"/>
  <c r="E14" i="76"/>
  <c r="E15" i="76"/>
  <c r="E16" i="76"/>
  <c r="E17" i="76"/>
  <c r="E18" i="76"/>
  <c r="E11" i="76"/>
  <c r="D11" i="76"/>
  <c r="M5" i="74"/>
  <c r="L5" i="74"/>
  <c r="K5" i="74"/>
  <c r="J5" i="74"/>
  <c r="I5" i="74"/>
  <c r="H5" i="74"/>
  <c r="G5" i="74"/>
  <c r="F5" i="74"/>
  <c r="E5" i="74"/>
  <c r="L5" i="75"/>
  <c r="K5" i="75"/>
  <c r="J5" i="75"/>
  <c r="I5" i="75"/>
  <c r="H5" i="75"/>
  <c r="G5" i="75"/>
  <c r="F5" i="75"/>
  <c r="E5" i="75"/>
  <c r="E7" i="81" l="1"/>
  <c r="K33" i="89"/>
  <c r="P7" i="81" l="1"/>
  <c r="G12" i="11" l="1"/>
  <c r="D7" i="73"/>
  <c r="D12" i="11" l="1"/>
  <c r="D15" i="153" s="1"/>
  <c r="E12" i="127"/>
  <c r="E14" i="125"/>
  <c r="E14" i="124"/>
  <c r="E14" i="52"/>
  <c r="G12" i="94"/>
  <c r="G12" i="93"/>
  <c r="J12" i="11"/>
  <c r="I12" i="11"/>
  <c r="H12" i="11"/>
  <c r="E14" i="51"/>
  <c r="E12" i="73"/>
  <c r="N15" i="153" l="1"/>
  <c r="M15" i="153"/>
  <c r="J15" i="153"/>
  <c r="K15" i="153"/>
  <c r="L15" i="153"/>
  <c r="O15" i="153"/>
  <c r="D13" i="152"/>
  <c r="D13" i="150"/>
  <c r="D13" i="151"/>
  <c r="D14" i="148"/>
  <c r="D14" i="147"/>
  <c r="D14" i="146"/>
  <c r="D14" i="145"/>
  <c r="D14" i="144"/>
  <c r="D14" i="143"/>
  <c r="D14" i="142"/>
  <c r="D14" i="141"/>
  <c r="D14" i="128"/>
  <c r="D14" i="140"/>
  <c r="D15" i="139"/>
  <c r="D14" i="149"/>
  <c r="D12" i="127"/>
  <c r="D14" i="125"/>
  <c r="D14" i="124"/>
  <c r="D13" i="114"/>
  <c r="AW13" i="114" s="1"/>
  <c r="D12" i="94"/>
  <c r="H12" i="94" s="1"/>
  <c r="D14" i="52"/>
  <c r="L14" i="52" s="1"/>
  <c r="M14" i="52" s="1"/>
  <c r="D13" i="116"/>
  <c r="AW13" i="116" s="1"/>
  <c r="D13" i="96"/>
  <c r="AW13" i="96" s="1"/>
  <c r="D13" i="113"/>
  <c r="AW13" i="113" s="1"/>
  <c r="D13" i="117"/>
  <c r="AW13" i="117" s="1"/>
  <c r="D12" i="93"/>
  <c r="D13" i="121"/>
  <c r="AW13" i="121" s="1"/>
  <c r="D13" i="120"/>
  <c r="AW13" i="120" s="1"/>
  <c r="D13" i="118"/>
  <c r="AW13" i="118" s="1"/>
  <c r="D13" i="115"/>
  <c r="AW13" i="115" s="1"/>
  <c r="D13" i="123"/>
  <c r="AW13" i="123" s="1"/>
  <c r="D13" i="119"/>
  <c r="AW13" i="119" s="1"/>
  <c r="D13" i="112"/>
  <c r="AW13" i="112" s="1"/>
  <c r="D13" i="122"/>
  <c r="AW13" i="122" s="1"/>
  <c r="D13" i="111"/>
  <c r="AW13" i="111" s="1"/>
  <c r="D6" i="75"/>
  <c r="L15" i="139" l="1"/>
  <c r="M15" i="139"/>
  <c r="O15" i="139"/>
  <c r="N15" i="139"/>
  <c r="F13" i="151"/>
  <c r="E13" i="151"/>
  <c r="AW13" i="151"/>
  <c r="AY13" i="151" s="1"/>
  <c r="BA13" i="151" s="1"/>
  <c r="AW13" i="150"/>
  <c r="AY13" i="150" s="1"/>
  <c r="BA13" i="150" s="1"/>
  <c r="E13" i="150"/>
  <c r="F13" i="150"/>
  <c r="F13" i="152"/>
  <c r="E13" i="152"/>
  <c r="AW13" i="152"/>
  <c r="AY13" i="152" s="1"/>
  <c r="BA13" i="152" s="1"/>
  <c r="AY13" i="112"/>
  <c r="BA13" i="112" s="1"/>
  <c r="F13" i="112"/>
  <c r="E13" i="112"/>
  <c r="F13" i="120"/>
  <c r="E13" i="120"/>
  <c r="AY13" i="120"/>
  <c r="BA13" i="120" s="1"/>
  <c r="F13" i="123"/>
  <c r="E13" i="123"/>
  <c r="AY13" i="123"/>
  <c r="BA13" i="123" s="1"/>
  <c r="F13" i="121"/>
  <c r="E13" i="121"/>
  <c r="AY13" i="121"/>
  <c r="BA13" i="121" s="1"/>
  <c r="E13" i="96"/>
  <c r="AY13" i="96"/>
  <c r="BA13" i="96" s="1"/>
  <c r="F13" i="96"/>
  <c r="E13" i="114"/>
  <c r="AY13" i="114"/>
  <c r="BA13" i="114" s="1"/>
  <c r="F13" i="114"/>
  <c r="AO14" i="149"/>
  <c r="AM14" i="149"/>
  <c r="AL14" i="149"/>
  <c r="AN14" i="149"/>
  <c r="AK14" i="149"/>
  <c r="I15" i="153" s="1"/>
  <c r="AO14" i="141"/>
  <c r="AL14" i="141"/>
  <c r="AM14" i="141"/>
  <c r="AK14" i="141"/>
  <c r="G15" i="139" s="1"/>
  <c r="AN14" i="141"/>
  <c r="AO14" i="145"/>
  <c r="AL14" i="145"/>
  <c r="AM14" i="145"/>
  <c r="AN14" i="145"/>
  <c r="AK14" i="145"/>
  <c r="E15" i="153" s="1"/>
  <c r="E13" i="111"/>
  <c r="AY13" i="111"/>
  <c r="BA13" i="111" s="1"/>
  <c r="F13" i="111"/>
  <c r="F13" i="122"/>
  <c r="E13" i="122"/>
  <c r="AY13" i="122"/>
  <c r="BA13" i="122" s="1"/>
  <c r="F13" i="115"/>
  <c r="AY13" i="115"/>
  <c r="BA13" i="115" s="1"/>
  <c r="E13" i="115"/>
  <c r="F13" i="116"/>
  <c r="E13" i="116"/>
  <c r="AY13" i="116"/>
  <c r="BA13" i="116" s="1"/>
  <c r="AO14" i="142"/>
  <c r="AL14" i="142"/>
  <c r="AM14" i="142"/>
  <c r="AN14" i="142"/>
  <c r="AK14" i="142"/>
  <c r="H15" i="139" s="1"/>
  <c r="AO14" i="146"/>
  <c r="AL14" i="146"/>
  <c r="AK14" i="146"/>
  <c r="F15" i="153" s="1"/>
  <c r="AN14" i="146"/>
  <c r="AM14" i="146"/>
  <c r="F13" i="118"/>
  <c r="E13" i="118"/>
  <c r="AY13" i="118"/>
  <c r="BA13" i="118" s="1"/>
  <c r="F13" i="117"/>
  <c r="E13" i="117"/>
  <c r="AY13" i="117"/>
  <c r="BA13" i="117" s="1"/>
  <c r="AN14" i="140"/>
  <c r="AO14" i="140"/>
  <c r="AK14" i="140"/>
  <c r="F15" i="139" s="1"/>
  <c r="AL14" i="140"/>
  <c r="AM14" i="140"/>
  <c r="AK14" i="143"/>
  <c r="I15" i="139" s="1"/>
  <c r="K15" i="139" s="1"/>
  <c r="AL14" i="143"/>
  <c r="AN14" i="143"/>
  <c r="AM14" i="143"/>
  <c r="AO14" i="143"/>
  <c r="AO14" i="147"/>
  <c r="AL14" i="147"/>
  <c r="AM14" i="147"/>
  <c r="AK14" i="147"/>
  <c r="G15" i="153" s="1"/>
  <c r="AN14" i="147"/>
  <c r="F13" i="119"/>
  <c r="E13" i="119"/>
  <c r="AY13" i="119"/>
  <c r="BA13" i="119" s="1"/>
  <c r="F13" i="113"/>
  <c r="AY13" i="113"/>
  <c r="BA13" i="113" s="1"/>
  <c r="E13" i="113"/>
  <c r="AL14" i="128"/>
  <c r="AN14" i="128"/>
  <c r="AM14" i="128"/>
  <c r="AO14" i="128"/>
  <c r="AK14" i="128"/>
  <c r="E15" i="139" s="1"/>
  <c r="AN14" i="144"/>
  <c r="AK14" i="144"/>
  <c r="J15" i="139" s="1"/>
  <c r="AO14" i="144"/>
  <c r="AL14" i="144"/>
  <c r="AM14" i="144"/>
  <c r="AN14" i="148"/>
  <c r="AO14" i="148"/>
  <c r="AM14" i="148"/>
  <c r="AL14" i="148"/>
  <c r="AK14" i="148"/>
  <c r="H15" i="153" s="1"/>
  <c r="D11" i="74"/>
  <c r="D6" i="74"/>
  <c r="D11" i="75"/>
  <c r="BB13" i="150" l="1"/>
  <c r="S11" i="74" s="1"/>
  <c r="AN11" i="74" s="1"/>
  <c r="S11" i="75"/>
  <c r="BB13" i="151"/>
  <c r="T11" i="74" s="1"/>
  <c r="AO11" i="74" s="1"/>
  <c r="T11" i="75"/>
  <c r="BB13" i="152"/>
  <c r="U11" i="74" s="1"/>
  <c r="AP11" i="74" s="1"/>
  <c r="U11" i="75"/>
  <c r="P15" i="139"/>
  <c r="BB13" i="119"/>
  <c r="N11" i="74" s="1"/>
  <c r="AI11" i="74" s="1"/>
  <c r="N11" i="75"/>
  <c r="BB13" i="122"/>
  <c r="Q11" i="74" s="1"/>
  <c r="AL11" i="74" s="1"/>
  <c r="Q11" i="75"/>
  <c r="BB13" i="111"/>
  <c r="F11" i="74" s="1"/>
  <c r="AA11" i="74" s="1"/>
  <c r="F11" i="75"/>
  <c r="P11" i="75"/>
  <c r="BB13" i="121"/>
  <c r="P11" i="74" s="1"/>
  <c r="AK11" i="74" s="1"/>
  <c r="BB13" i="113"/>
  <c r="H11" i="74" s="1"/>
  <c r="AC11" i="74" s="1"/>
  <c r="H11" i="75"/>
  <c r="BB13" i="117"/>
  <c r="L11" i="74" s="1"/>
  <c r="AG11" i="74" s="1"/>
  <c r="L11" i="75"/>
  <c r="BB13" i="118"/>
  <c r="M11" i="74" s="1"/>
  <c r="AH11" i="74" s="1"/>
  <c r="M11" i="75"/>
  <c r="BB13" i="116"/>
  <c r="K11" i="74" s="1"/>
  <c r="AF11" i="74" s="1"/>
  <c r="K11" i="75"/>
  <c r="BB13" i="115"/>
  <c r="J11" i="74" s="1"/>
  <c r="AE11" i="74" s="1"/>
  <c r="J11" i="75"/>
  <c r="E11" i="75"/>
  <c r="BB13" i="96"/>
  <c r="E11" i="74" s="1"/>
  <c r="Z11" i="74" s="1"/>
  <c r="BB13" i="120"/>
  <c r="O11" i="74" s="1"/>
  <c r="AJ11" i="74" s="1"/>
  <c r="O11" i="75"/>
  <c r="BB13" i="114"/>
  <c r="I11" i="74" s="1"/>
  <c r="I11" i="75"/>
  <c r="R11" i="75"/>
  <c r="BB13" i="123"/>
  <c r="R11" i="74" s="1"/>
  <c r="AM11" i="74" s="1"/>
  <c r="BB13" i="112"/>
  <c r="G11" i="74" s="1"/>
  <c r="AB11" i="74" s="1"/>
  <c r="G11" i="75"/>
  <c r="D12" i="73"/>
  <c r="V11" i="75" l="1"/>
  <c r="AD11" i="74"/>
  <c r="AQ11" i="74" s="1"/>
  <c r="AR11" i="74" s="1"/>
  <c r="V11" i="74" s="1"/>
  <c r="O7" i="81"/>
  <c r="N7" i="81"/>
  <c r="M7" i="81"/>
  <c r="L7" i="81"/>
  <c r="K7" i="81"/>
  <c r="J7" i="81"/>
  <c r="I7" i="81"/>
  <c r="H7" i="81"/>
  <c r="G7" i="81"/>
  <c r="F7" i="81"/>
  <c r="D9" i="52" l="1"/>
  <c r="D14" i="51"/>
  <c r="D9" i="51"/>
  <c r="Y14" i="51" l="1"/>
  <c r="Y14" i="125" s="1"/>
  <c r="Z9" i="125"/>
  <c r="Y9" i="125"/>
  <c r="G33" i="11"/>
  <c r="G34" i="11"/>
  <c r="G35" i="11"/>
  <c r="G36" i="11"/>
  <c r="G37" i="11"/>
  <c r="G38" i="11"/>
  <c r="G39" i="11"/>
  <c r="G40" i="11"/>
  <c r="D40" i="11" l="1"/>
  <c r="D43" i="153" s="1"/>
  <c r="E40" i="127"/>
  <c r="E42" i="125"/>
  <c r="E42" i="124"/>
  <c r="E42" i="51"/>
  <c r="E40" i="73"/>
  <c r="E42" i="52"/>
  <c r="G40" i="94"/>
  <c r="G40" i="93"/>
  <c r="D36" i="11"/>
  <c r="D39" i="153" s="1"/>
  <c r="E36" i="127"/>
  <c r="E38" i="125"/>
  <c r="E38" i="124"/>
  <c r="E38" i="52"/>
  <c r="G36" i="94"/>
  <c r="G36" i="93"/>
  <c r="D35" i="11"/>
  <c r="D38" i="153" s="1"/>
  <c r="E35" i="127"/>
  <c r="E37" i="124"/>
  <c r="E37" i="125"/>
  <c r="G35" i="94"/>
  <c r="E37" i="52"/>
  <c r="G35" i="93"/>
  <c r="D34" i="11"/>
  <c r="D37" i="153" s="1"/>
  <c r="E34" i="127"/>
  <c r="E36" i="125"/>
  <c r="E36" i="124"/>
  <c r="E36" i="52"/>
  <c r="G34" i="94"/>
  <c r="G34" i="93"/>
  <c r="D39" i="11"/>
  <c r="D42" i="153" s="1"/>
  <c r="E39" i="127"/>
  <c r="E41" i="124"/>
  <c r="E41" i="125"/>
  <c r="G39" i="94"/>
  <c r="E39" i="73"/>
  <c r="E41" i="52"/>
  <c r="G39" i="93"/>
  <c r="E41" i="51"/>
  <c r="D38" i="11"/>
  <c r="D41" i="153" s="1"/>
  <c r="E38" i="127"/>
  <c r="E40" i="125"/>
  <c r="E40" i="124"/>
  <c r="E40" i="52"/>
  <c r="G38" i="94"/>
  <c r="G38" i="93"/>
  <c r="D37" i="11"/>
  <c r="D40" i="153" s="1"/>
  <c r="E37" i="127"/>
  <c r="E39" i="124"/>
  <c r="E39" i="125"/>
  <c r="E39" i="52"/>
  <c r="G37" i="93"/>
  <c r="G37" i="94"/>
  <c r="D33" i="11"/>
  <c r="D36" i="153" s="1"/>
  <c r="E33" i="127"/>
  <c r="E35" i="124"/>
  <c r="E35" i="125"/>
  <c r="E35" i="52"/>
  <c r="G33" i="93"/>
  <c r="G33" i="94"/>
  <c r="J40" i="11"/>
  <c r="I40" i="11"/>
  <c r="H40" i="11"/>
  <c r="J36" i="11"/>
  <c r="I36" i="11"/>
  <c r="H36" i="11"/>
  <c r="J35" i="11"/>
  <c r="I35" i="11"/>
  <c r="H35" i="11"/>
  <c r="I38" i="11"/>
  <c r="J38" i="11"/>
  <c r="H38" i="11"/>
  <c r="I34" i="11"/>
  <c r="H34" i="11"/>
  <c r="J34" i="11"/>
  <c r="J37" i="11"/>
  <c r="I37" i="11"/>
  <c r="H37" i="11"/>
  <c r="J33" i="11"/>
  <c r="D39" i="75"/>
  <c r="D40" i="73"/>
  <c r="D35" i="74"/>
  <c r="D35" i="75"/>
  <c r="D36" i="73"/>
  <c r="D38" i="51"/>
  <c r="D34" i="75"/>
  <c r="D34" i="74"/>
  <c r="D35" i="73"/>
  <c r="D37" i="51"/>
  <c r="D37" i="74"/>
  <c r="D37" i="75"/>
  <c r="D38" i="73"/>
  <c r="D40" i="51"/>
  <c r="D33" i="75"/>
  <c r="D33" i="74"/>
  <c r="D34" i="73"/>
  <c r="D36" i="51"/>
  <c r="D36" i="75"/>
  <c r="D36" i="74"/>
  <c r="D37" i="73"/>
  <c r="D39" i="51"/>
  <c r="D32" i="74"/>
  <c r="D35" i="51"/>
  <c r="F35" i="93"/>
  <c r="F44" i="93"/>
  <c r="F39" i="93"/>
  <c r="F38" i="93"/>
  <c r="F34" i="93"/>
  <c r="F36" i="93"/>
  <c r="F37" i="93"/>
  <c r="F33" i="93"/>
  <c r="E40" i="51"/>
  <c r="E38" i="73"/>
  <c r="E38" i="51"/>
  <c r="E36" i="73"/>
  <c r="E39" i="51"/>
  <c r="E37" i="73"/>
  <c r="E37" i="51"/>
  <c r="E35" i="73"/>
  <c r="E36" i="51"/>
  <c r="E34" i="73"/>
  <c r="E35" i="51"/>
  <c r="E33" i="73"/>
  <c r="K41" i="153" l="1"/>
  <c r="N41" i="153"/>
  <c r="M41" i="153"/>
  <c r="L41" i="153"/>
  <c r="O41" i="153"/>
  <c r="L37" i="153"/>
  <c r="N37" i="153"/>
  <c r="K37" i="153"/>
  <c r="M37" i="153"/>
  <c r="O37" i="153"/>
  <c r="Y35" i="51"/>
  <c r="Y35" i="125" s="1"/>
  <c r="N40" i="153"/>
  <c r="K40" i="153"/>
  <c r="L40" i="153"/>
  <c r="M40" i="153"/>
  <c r="O40" i="153"/>
  <c r="J42" i="153"/>
  <c r="N42" i="153"/>
  <c r="K42" i="153"/>
  <c r="L42" i="153"/>
  <c r="M42" i="153"/>
  <c r="O42" i="153"/>
  <c r="N36" i="153"/>
  <c r="L36" i="153"/>
  <c r="K36" i="153"/>
  <c r="M36" i="153"/>
  <c r="O36" i="153"/>
  <c r="N39" i="153"/>
  <c r="K39" i="153"/>
  <c r="M39" i="153"/>
  <c r="L39" i="153"/>
  <c r="O39" i="153"/>
  <c r="Y39" i="51"/>
  <c r="Y39" i="125" s="1"/>
  <c r="Y36" i="125"/>
  <c r="Y36" i="51"/>
  <c r="Y40" i="51"/>
  <c r="Y40" i="125" s="1"/>
  <c r="Y37" i="125"/>
  <c r="Y37" i="51"/>
  <c r="Y38" i="51"/>
  <c r="Y38" i="125" s="1"/>
  <c r="K38" i="153"/>
  <c r="J38" i="153"/>
  <c r="L38" i="153"/>
  <c r="N38" i="153"/>
  <c r="M38" i="153"/>
  <c r="O38" i="153"/>
  <c r="N43" i="153"/>
  <c r="L43" i="153"/>
  <c r="M43" i="153"/>
  <c r="K43" i="153"/>
  <c r="O43" i="153"/>
  <c r="D34" i="152"/>
  <c r="D34" i="150"/>
  <c r="D34" i="151"/>
  <c r="D40" i="151"/>
  <c r="D40" i="150"/>
  <c r="D40" i="152"/>
  <c r="D32" i="75"/>
  <c r="H39" i="11"/>
  <c r="D37" i="151"/>
  <c r="D37" i="152"/>
  <c r="D37" i="150"/>
  <c r="D39" i="73"/>
  <c r="H33" i="11"/>
  <c r="I39" i="11"/>
  <c r="D39" i="152"/>
  <c r="D39" i="151"/>
  <c r="D39" i="150"/>
  <c r="D36" i="152"/>
  <c r="D36" i="151"/>
  <c r="D36" i="150"/>
  <c r="D33" i="73"/>
  <c r="D38" i="75"/>
  <c r="I33" i="11"/>
  <c r="J39" i="11"/>
  <c r="D38" i="150"/>
  <c r="D38" i="152"/>
  <c r="D38" i="151"/>
  <c r="D35" i="152"/>
  <c r="D35" i="151"/>
  <c r="D35" i="150"/>
  <c r="D41" i="151"/>
  <c r="D41" i="150"/>
  <c r="D41" i="152"/>
  <c r="D36" i="139"/>
  <c r="D35" i="149"/>
  <c r="D35" i="148"/>
  <c r="D35" i="147"/>
  <c r="D35" i="146"/>
  <c r="D35" i="145"/>
  <c r="D35" i="142"/>
  <c r="D35" i="144"/>
  <c r="D35" i="143"/>
  <c r="D35" i="141"/>
  <c r="D35" i="128"/>
  <c r="D35" i="140"/>
  <c r="D33" i="127"/>
  <c r="D35" i="124"/>
  <c r="D35" i="125"/>
  <c r="D33" i="94"/>
  <c r="H33" i="94" s="1"/>
  <c r="D35" i="52"/>
  <c r="L35" i="52" s="1"/>
  <c r="M35" i="52" s="1"/>
  <c r="D34" i="96"/>
  <c r="AW34" i="96" s="1"/>
  <c r="D34" i="119"/>
  <c r="AW34" i="119" s="1"/>
  <c r="D33" i="93"/>
  <c r="D34" i="121"/>
  <c r="AW34" i="121" s="1"/>
  <c r="D34" i="116"/>
  <c r="AW34" i="116" s="1"/>
  <c r="D34" i="114"/>
  <c r="AW34" i="114" s="1"/>
  <c r="D34" i="113"/>
  <c r="AW34" i="113" s="1"/>
  <c r="D34" i="112"/>
  <c r="AW34" i="112" s="1"/>
  <c r="D34" i="111"/>
  <c r="AW34" i="111" s="1"/>
  <c r="D34" i="122"/>
  <c r="AW34" i="122" s="1"/>
  <c r="D34" i="118"/>
  <c r="AW34" i="118" s="1"/>
  <c r="D34" i="115"/>
  <c r="AW34" i="115" s="1"/>
  <c r="D34" i="123"/>
  <c r="AW34" i="123" s="1"/>
  <c r="D34" i="120"/>
  <c r="AW34" i="120" s="1"/>
  <c r="D34" i="117"/>
  <c r="AW34" i="117" s="1"/>
  <c r="D41" i="149"/>
  <c r="D41" i="145"/>
  <c r="D42" i="139"/>
  <c r="D41" i="148"/>
  <c r="D41" i="146"/>
  <c r="D41" i="141"/>
  <c r="D41" i="147"/>
  <c r="D41" i="143"/>
  <c r="D41" i="140"/>
  <c r="D41" i="142"/>
  <c r="D41" i="128"/>
  <c r="D41" i="144"/>
  <c r="D39" i="127"/>
  <c r="D41" i="124"/>
  <c r="D41" i="125"/>
  <c r="D38" i="74"/>
  <c r="D41" i="52"/>
  <c r="L41" i="52" s="1"/>
  <c r="M41" i="52" s="1"/>
  <c r="D40" i="119"/>
  <c r="AW40" i="119" s="1"/>
  <c r="D40" i="96"/>
  <c r="AW40" i="96" s="1"/>
  <c r="D40" i="118"/>
  <c r="AW40" i="118" s="1"/>
  <c r="D40" i="117"/>
  <c r="AW40" i="117" s="1"/>
  <c r="D40" i="112"/>
  <c r="AW40" i="112" s="1"/>
  <c r="D39" i="94"/>
  <c r="H39" i="94" s="1"/>
  <c r="D41" i="51"/>
  <c r="Y41" i="51" s="1"/>
  <c r="D39" i="93"/>
  <c r="D40" i="113"/>
  <c r="AW40" i="113" s="1"/>
  <c r="D40" i="122"/>
  <c r="AW40" i="122" s="1"/>
  <c r="D40" i="121"/>
  <c r="AW40" i="121" s="1"/>
  <c r="D40" i="115"/>
  <c r="AW40" i="115" s="1"/>
  <c r="D40" i="120"/>
  <c r="AW40" i="120" s="1"/>
  <c r="D40" i="123"/>
  <c r="AW40" i="123" s="1"/>
  <c r="D40" i="116"/>
  <c r="AW40" i="116" s="1"/>
  <c r="D40" i="114"/>
  <c r="AW40" i="114" s="1"/>
  <c r="D40" i="111"/>
  <c r="AW40" i="111" s="1"/>
  <c r="D38" i="149"/>
  <c r="D38" i="148"/>
  <c r="D38" i="147"/>
  <c r="D38" i="146"/>
  <c r="D38" i="145"/>
  <c r="D38" i="141"/>
  <c r="D38" i="144"/>
  <c r="D38" i="140"/>
  <c r="D38" i="128"/>
  <c r="D38" i="142"/>
  <c r="D38" i="143"/>
  <c r="D39" i="139"/>
  <c r="D36" i="127"/>
  <c r="D38" i="125"/>
  <c r="D38" i="124"/>
  <c r="D37" i="113"/>
  <c r="AW37" i="113" s="1"/>
  <c r="D36" i="94"/>
  <c r="H36" i="94" s="1"/>
  <c r="D38" i="52"/>
  <c r="L38" i="52" s="1"/>
  <c r="M38" i="52" s="1"/>
  <c r="D37" i="117"/>
  <c r="AW37" i="117" s="1"/>
  <c r="D37" i="96"/>
  <c r="AW37" i="96" s="1"/>
  <c r="D37" i="114"/>
  <c r="AW37" i="114" s="1"/>
  <c r="D37" i="116"/>
  <c r="AW37" i="116" s="1"/>
  <c r="D36" i="93"/>
  <c r="D37" i="121"/>
  <c r="AW37" i="121" s="1"/>
  <c r="D37" i="118"/>
  <c r="AW37" i="118" s="1"/>
  <c r="D37" i="122"/>
  <c r="AW37" i="122" s="1"/>
  <c r="D37" i="120"/>
  <c r="AW37" i="120" s="1"/>
  <c r="D37" i="115"/>
  <c r="AW37" i="115" s="1"/>
  <c r="D37" i="123"/>
  <c r="AW37" i="123" s="1"/>
  <c r="D37" i="119"/>
  <c r="AW37" i="119" s="1"/>
  <c r="D37" i="112"/>
  <c r="AW37" i="112" s="1"/>
  <c r="D37" i="111"/>
  <c r="AW37" i="111" s="1"/>
  <c r="D41" i="139"/>
  <c r="D40" i="147"/>
  <c r="D40" i="146"/>
  <c r="D40" i="145"/>
  <c r="D40" i="142"/>
  <c r="D40" i="148"/>
  <c r="D40" i="144"/>
  <c r="D40" i="128"/>
  <c r="D40" i="149"/>
  <c r="D40" i="143"/>
  <c r="D40" i="141"/>
  <c r="D40" i="140"/>
  <c r="D38" i="127"/>
  <c r="D40" i="125"/>
  <c r="D40" i="124"/>
  <c r="D39" i="113"/>
  <c r="AW39" i="113" s="1"/>
  <c r="D39" i="121"/>
  <c r="AW39" i="121" s="1"/>
  <c r="D38" i="94"/>
  <c r="H38" i="94" s="1"/>
  <c r="D40" i="52"/>
  <c r="L40" i="52" s="1"/>
  <c r="M40" i="52" s="1"/>
  <c r="D39" i="118"/>
  <c r="AW39" i="118" s="1"/>
  <c r="D39" i="96"/>
  <c r="AW39" i="96" s="1"/>
  <c r="D38" i="93"/>
  <c r="D39" i="119"/>
  <c r="AW39" i="119" s="1"/>
  <c r="D39" i="116"/>
  <c r="AW39" i="116" s="1"/>
  <c r="D39" i="115"/>
  <c r="AW39" i="115" s="1"/>
  <c r="D39" i="111"/>
  <c r="AW39" i="111" s="1"/>
  <c r="D39" i="122"/>
  <c r="AW39" i="122" s="1"/>
  <c r="D39" i="114"/>
  <c r="AW39" i="114" s="1"/>
  <c r="D39" i="120"/>
  <c r="AW39" i="120" s="1"/>
  <c r="D39" i="123"/>
  <c r="AW39" i="123" s="1"/>
  <c r="D39" i="117"/>
  <c r="AW39" i="117" s="1"/>
  <c r="D39" i="112"/>
  <c r="AW39" i="112" s="1"/>
  <c r="D37" i="149"/>
  <c r="D37" i="147"/>
  <c r="D37" i="142"/>
  <c r="D37" i="143"/>
  <c r="D37" i="141"/>
  <c r="D38" i="139"/>
  <c r="D37" i="148"/>
  <c r="D37" i="146"/>
  <c r="D37" i="128"/>
  <c r="D37" i="144"/>
  <c r="D37" i="145"/>
  <c r="D37" i="140"/>
  <c r="D35" i="127"/>
  <c r="D37" i="124"/>
  <c r="D37" i="125"/>
  <c r="D37" i="52"/>
  <c r="L37" i="52" s="1"/>
  <c r="M37" i="52" s="1"/>
  <c r="D36" i="96"/>
  <c r="AW36" i="96" s="1"/>
  <c r="D35" i="94"/>
  <c r="H35" i="94" s="1"/>
  <c r="D36" i="112"/>
  <c r="AW36" i="112" s="1"/>
  <c r="D36" i="118"/>
  <c r="AW36" i="118" s="1"/>
  <c r="D36" i="117"/>
  <c r="AW36" i="117" s="1"/>
  <c r="D36" i="114"/>
  <c r="AW36" i="114" s="1"/>
  <c r="D35" i="93"/>
  <c r="D36" i="111"/>
  <c r="AW36" i="111" s="1"/>
  <c r="D36" i="121"/>
  <c r="AW36" i="121" s="1"/>
  <c r="D36" i="119"/>
  <c r="AW36" i="119" s="1"/>
  <c r="D36" i="116"/>
  <c r="AW36" i="116" s="1"/>
  <c r="D36" i="115"/>
  <c r="AW36" i="115" s="1"/>
  <c r="D36" i="120"/>
  <c r="AW36" i="120" s="1"/>
  <c r="D36" i="123"/>
  <c r="AW36" i="123" s="1"/>
  <c r="D36" i="122"/>
  <c r="AW36" i="122" s="1"/>
  <c r="D36" i="113"/>
  <c r="AW36" i="113" s="1"/>
  <c r="D40" i="139"/>
  <c r="D39" i="148"/>
  <c r="D39" i="149"/>
  <c r="D39" i="146"/>
  <c r="D39" i="144"/>
  <c r="D39" i="143"/>
  <c r="D39" i="141"/>
  <c r="D39" i="145"/>
  <c r="D39" i="142"/>
  <c r="D39" i="128"/>
  <c r="D39" i="147"/>
  <c r="D39" i="140"/>
  <c r="D37" i="127"/>
  <c r="D39" i="124"/>
  <c r="D39" i="125"/>
  <c r="D38" i="122"/>
  <c r="AW38" i="122" s="1"/>
  <c r="D39" i="52"/>
  <c r="L39" i="52" s="1"/>
  <c r="M39" i="52" s="1"/>
  <c r="D38" i="119"/>
  <c r="AW38" i="119" s="1"/>
  <c r="D38" i="96"/>
  <c r="AW38" i="96" s="1"/>
  <c r="D37" i="94"/>
  <c r="H37" i="94" s="1"/>
  <c r="D37" i="93"/>
  <c r="D38" i="111"/>
  <c r="AW38" i="111" s="1"/>
  <c r="D38" i="113"/>
  <c r="AW38" i="113" s="1"/>
  <c r="D38" i="112"/>
  <c r="AW38" i="112" s="1"/>
  <c r="D38" i="121"/>
  <c r="AW38" i="121" s="1"/>
  <c r="D38" i="120"/>
  <c r="AW38" i="120" s="1"/>
  <c r="D38" i="117"/>
  <c r="AW38" i="117" s="1"/>
  <c r="D38" i="114"/>
  <c r="AW38" i="114" s="1"/>
  <c r="D38" i="123"/>
  <c r="AW38" i="123" s="1"/>
  <c r="D38" i="116"/>
  <c r="AW38" i="116" s="1"/>
  <c r="D38" i="115"/>
  <c r="AW38" i="115" s="1"/>
  <c r="D38" i="118"/>
  <c r="AW38" i="118" s="1"/>
  <c r="D36" i="149"/>
  <c r="D36" i="147"/>
  <c r="D36" i="146"/>
  <c r="D36" i="145"/>
  <c r="D37" i="139"/>
  <c r="D36" i="141"/>
  <c r="D36" i="148"/>
  <c r="D36" i="140"/>
  <c r="D36" i="144"/>
  <c r="D36" i="143"/>
  <c r="D36" i="128"/>
  <c r="D36" i="142"/>
  <c r="D34" i="127"/>
  <c r="D36" i="125"/>
  <c r="D36" i="124"/>
  <c r="D35" i="118"/>
  <c r="AW35" i="118" s="1"/>
  <c r="D34" i="94"/>
  <c r="H34" i="94" s="1"/>
  <c r="D36" i="52"/>
  <c r="L36" i="52" s="1"/>
  <c r="M36" i="52" s="1"/>
  <c r="D35" i="96"/>
  <c r="AW35" i="96" s="1"/>
  <c r="D34" i="93"/>
  <c r="D35" i="121"/>
  <c r="AW35" i="121" s="1"/>
  <c r="D35" i="116"/>
  <c r="AW35" i="116" s="1"/>
  <c r="D35" i="115"/>
  <c r="AW35" i="115" s="1"/>
  <c r="D35" i="114"/>
  <c r="AW35" i="114" s="1"/>
  <c r="D35" i="122"/>
  <c r="AW35" i="122" s="1"/>
  <c r="D35" i="117"/>
  <c r="AW35" i="117" s="1"/>
  <c r="D35" i="120"/>
  <c r="AW35" i="120" s="1"/>
  <c r="D35" i="123"/>
  <c r="AW35" i="123" s="1"/>
  <c r="D35" i="112"/>
  <c r="AW35" i="112" s="1"/>
  <c r="D35" i="119"/>
  <c r="AW35" i="119" s="1"/>
  <c r="D35" i="113"/>
  <c r="AW35" i="113" s="1"/>
  <c r="D35" i="111"/>
  <c r="AW35" i="111" s="1"/>
  <c r="D42" i="148"/>
  <c r="D42" i="147"/>
  <c r="D42" i="145"/>
  <c r="D43" i="139"/>
  <c r="D42" i="149"/>
  <c r="D42" i="144"/>
  <c r="D42" i="142"/>
  <c r="D42" i="128"/>
  <c r="D42" i="143"/>
  <c r="D42" i="141"/>
  <c r="D42" i="140"/>
  <c r="D42" i="146"/>
  <c r="D40" i="127"/>
  <c r="D42" i="125"/>
  <c r="D42" i="124"/>
  <c r="D39" i="74"/>
  <c r="D42" i="51"/>
  <c r="Y42" i="51" s="1"/>
  <c r="D40" i="94"/>
  <c r="H40" i="94" s="1"/>
  <c r="D42" i="52"/>
  <c r="L42" i="52" s="1"/>
  <c r="M42" i="52" s="1"/>
  <c r="D41" i="96"/>
  <c r="AW41" i="96" s="1"/>
  <c r="D41" i="116"/>
  <c r="AW41" i="116" s="1"/>
  <c r="D41" i="117"/>
  <c r="AW41" i="117" s="1"/>
  <c r="D41" i="113"/>
  <c r="AW41" i="113" s="1"/>
  <c r="D40" i="93"/>
  <c r="D41" i="123"/>
  <c r="AW41" i="123" s="1"/>
  <c r="D41" i="120"/>
  <c r="AW41" i="120" s="1"/>
  <c r="D41" i="119"/>
  <c r="AW41" i="119" s="1"/>
  <c r="D41" i="112"/>
  <c r="AW41" i="112" s="1"/>
  <c r="D41" i="121"/>
  <c r="AW41" i="121" s="1"/>
  <c r="D41" i="122"/>
  <c r="AW41" i="122" s="1"/>
  <c r="D41" i="118"/>
  <c r="AW41" i="118" s="1"/>
  <c r="D41" i="114"/>
  <c r="AW41" i="114" s="1"/>
  <c r="D41" i="115"/>
  <c r="AW41" i="115" s="1"/>
  <c r="D41" i="111"/>
  <c r="AW41" i="111" s="1"/>
  <c r="M41" i="124"/>
  <c r="L41" i="124"/>
  <c r="Z35" i="51"/>
  <c r="Z35" i="125" s="1"/>
  <c r="L40" i="124"/>
  <c r="L47" i="124"/>
  <c r="O36" i="139" l="1"/>
  <c r="N36" i="139"/>
  <c r="M36" i="139"/>
  <c r="L36" i="139"/>
  <c r="L38" i="139"/>
  <c r="M38" i="139"/>
  <c r="O38" i="139"/>
  <c r="N38" i="139"/>
  <c r="O37" i="139"/>
  <c r="M37" i="139"/>
  <c r="N37" i="139"/>
  <c r="L37" i="139"/>
  <c r="O40" i="139"/>
  <c r="M40" i="139"/>
  <c r="N40" i="139"/>
  <c r="L40" i="139"/>
  <c r="K40" i="139"/>
  <c r="O41" i="139"/>
  <c r="L41" i="139"/>
  <c r="M41" i="139"/>
  <c r="N41" i="139"/>
  <c r="O42" i="139"/>
  <c r="N42" i="139"/>
  <c r="K42" i="139"/>
  <c r="M42" i="139"/>
  <c r="L42" i="139"/>
  <c r="M43" i="139"/>
  <c r="O43" i="139"/>
  <c r="N43" i="139"/>
  <c r="L43" i="139"/>
  <c r="L39" i="139"/>
  <c r="O39" i="139"/>
  <c r="M39" i="139"/>
  <c r="N39" i="139"/>
  <c r="F35" i="150"/>
  <c r="AW35" i="150"/>
  <c r="AY35" i="150" s="1"/>
  <c r="BA35" i="150" s="1"/>
  <c r="E35" i="150"/>
  <c r="F38" i="152"/>
  <c r="E38" i="152"/>
  <c r="AW38" i="152"/>
  <c r="AY38" i="152" s="1"/>
  <c r="BA38" i="152" s="1"/>
  <c r="F36" i="152"/>
  <c r="E36" i="152"/>
  <c r="AW36" i="152"/>
  <c r="AY36" i="152"/>
  <c r="BA36" i="152" s="1"/>
  <c r="AW37" i="150"/>
  <c r="AY37" i="150" s="1"/>
  <c r="BA37" i="150" s="1"/>
  <c r="E37" i="150"/>
  <c r="F37" i="150"/>
  <c r="E34" i="151"/>
  <c r="AW34" i="151"/>
  <c r="AY34" i="151" s="1"/>
  <c r="BA34" i="151" s="1"/>
  <c r="F34" i="151"/>
  <c r="L38" i="124"/>
  <c r="AW41" i="152"/>
  <c r="AY41" i="152" s="1"/>
  <c r="BA41" i="152" s="1"/>
  <c r="E41" i="152"/>
  <c r="F41" i="152"/>
  <c r="AW35" i="151"/>
  <c r="AY35" i="151"/>
  <c r="BA35" i="151" s="1"/>
  <c r="E35" i="151"/>
  <c r="F35" i="151"/>
  <c r="E38" i="150"/>
  <c r="F38" i="150"/>
  <c r="AW38" i="150"/>
  <c r="AY38" i="150" s="1"/>
  <c r="BA38" i="150" s="1"/>
  <c r="F39" i="150"/>
  <c r="AW39" i="150"/>
  <c r="AY39" i="150" s="1"/>
  <c r="BA39" i="150" s="1"/>
  <c r="E39" i="150"/>
  <c r="F37" i="152"/>
  <c r="AW37" i="152"/>
  <c r="AY37" i="152" s="1"/>
  <c r="BA37" i="152" s="1"/>
  <c r="E37" i="152"/>
  <c r="AW40" i="152"/>
  <c r="AY40" i="152" s="1"/>
  <c r="BA40" i="152" s="1"/>
  <c r="F40" i="152"/>
  <c r="E40" i="152"/>
  <c r="E34" i="150"/>
  <c r="F34" i="150"/>
  <c r="AW34" i="150"/>
  <c r="AY34" i="150" s="1"/>
  <c r="BA34" i="150" s="1"/>
  <c r="AW41" i="150"/>
  <c r="AY41" i="150" s="1"/>
  <c r="BA41" i="150" s="1"/>
  <c r="E41" i="150"/>
  <c r="F41" i="150"/>
  <c r="F35" i="152"/>
  <c r="E35" i="152"/>
  <c r="AW35" i="152"/>
  <c r="AY35" i="152" s="1"/>
  <c r="BA35" i="152" s="1"/>
  <c r="AW36" i="150"/>
  <c r="AY36" i="150" s="1"/>
  <c r="BA36" i="150" s="1"/>
  <c r="E36" i="150"/>
  <c r="F36" i="150"/>
  <c r="AW39" i="151"/>
  <c r="AY39" i="151" s="1"/>
  <c r="BA39" i="151" s="1"/>
  <c r="E39" i="151"/>
  <c r="F39" i="151"/>
  <c r="E37" i="151"/>
  <c r="AW37" i="151"/>
  <c r="AY37" i="151" s="1"/>
  <c r="BA37" i="151" s="1"/>
  <c r="F37" i="151"/>
  <c r="E40" i="150"/>
  <c r="F40" i="150"/>
  <c r="AW40" i="150"/>
  <c r="AY40" i="150" s="1"/>
  <c r="BA40" i="150" s="1"/>
  <c r="E34" i="152"/>
  <c r="AW34" i="152"/>
  <c r="AY34" i="152" s="1"/>
  <c r="BA34" i="152" s="1"/>
  <c r="F34" i="152"/>
  <c r="F41" i="151"/>
  <c r="E41" i="151"/>
  <c r="AW41" i="151"/>
  <c r="AY41" i="151" s="1"/>
  <c r="BA41" i="151" s="1"/>
  <c r="AW38" i="151"/>
  <c r="AY38" i="151" s="1"/>
  <c r="BA38" i="151" s="1"/>
  <c r="F38" i="151"/>
  <c r="E38" i="151"/>
  <c r="AW36" i="151"/>
  <c r="AY36" i="151" s="1"/>
  <c r="BA36" i="151" s="1"/>
  <c r="E36" i="151"/>
  <c r="F36" i="151"/>
  <c r="F39" i="152"/>
  <c r="AW39" i="152"/>
  <c r="AY39" i="152" s="1"/>
  <c r="BA39" i="152" s="1"/>
  <c r="E39" i="152"/>
  <c r="AW40" i="151"/>
  <c r="AY40" i="151" s="1"/>
  <c r="BA40" i="151" s="1"/>
  <c r="E40" i="151"/>
  <c r="F40" i="151"/>
  <c r="AY41" i="111"/>
  <c r="BA41" i="111" s="1"/>
  <c r="E41" i="111"/>
  <c r="F41" i="111"/>
  <c r="F41" i="120"/>
  <c r="E41" i="120"/>
  <c r="AY41" i="120"/>
  <c r="BA41" i="120" s="1"/>
  <c r="F41" i="117"/>
  <c r="E41" i="117"/>
  <c r="AY41" i="117"/>
  <c r="BA41" i="117" s="1"/>
  <c r="AO42" i="141"/>
  <c r="AM42" i="141"/>
  <c r="AL42" i="141"/>
  <c r="AK42" i="141"/>
  <c r="G43" i="139" s="1"/>
  <c r="AN42" i="141"/>
  <c r="AN42" i="144"/>
  <c r="AK42" i="144"/>
  <c r="J43" i="139" s="1"/>
  <c r="AO42" i="144"/>
  <c r="AL42" i="144"/>
  <c r="AM42" i="144"/>
  <c r="AO42" i="147"/>
  <c r="AL42" i="147"/>
  <c r="AM42" i="147"/>
  <c r="AN42" i="147"/>
  <c r="AK42" i="147"/>
  <c r="G43" i="153" s="1"/>
  <c r="F35" i="119"/>
  <c r="E35" i="119"/>
  <c r="AY35" i="119"/>
  <c r="BA35" i="119" s="1"/>
  <c r="AY35" i="117"/>
  <c r="BA35" i="117" s="1"/>
  <c r="F35" i="117"/>
  <c r="E35" i="117"/>
  <c r="F35" i="116"/>
  <c r="E35" i="116"/>
  <c r="AY35" i="116"/>
  <c r="BA35" i="116" s="1"/>
  <c r="AN36" i="143"/>
  <c r="AL36" i="143"/>
  <c r="AO36" i="143"/>
  <c r="AM36" i="143"/>
  <c r="AK36" i="143"/>
  <c r="I37" i="139" s="1"/>
  <c r="AO36" i="141"/>
  <c r="AM36" i="141"/>
  <c r="AL36" i="141"/>
  <c r="AK36" i="141"/>
  <c r="G37" i="139" s="1"/>
  <c r="AN36" i="141"/>
  <c r="AO36" i="147"/>
  <c r="AL36" i="147"/>
  <c r="AM36" i="147"/>
  <c r="AK36" i="147"/>
  <c r="G37" i="153" s="1"/>
  <c r="J37" i="153" s="1"/>
  <c r="AN36" i="147"/>
  <c r="F38" i="116"/>
  <c r="E38" i="116"/>
  <c r="AY38" i="116"/>
  <c r="BA38" i="116" s="1"/>
  <c r="AY38" i="120"/>
  <c r="BA38" i="120" s="1"/>
  <c r="F38" i="120"/>
  <c r="E38" i="120"/>
  <c r="F38" i="111"/>
  <c r="AY38" i="111"/>
  <c r="BA38" i="111" s="1"/>
  <c r="E38" i="111"/>
  <c r="F38" i="119"/>
  <c r="AY38" i="119"/>
  <c r="BA38" i="119" s="1"/>
  <c r="E38" i="119"/>
  <c r="AO39" i="128"/>
  <c r="AK39" i="128"/>
  <c r="E40" i="139" s="1"/>
  <c r="AN39" i="128"/>
  <c r="AM39" i="128"/>
  <c r="AL39" i="128"/>
  <c r="AM39" i="143"/>
  <c r="AL39" i="143"/>
  <c r="AN39" i="143"/>
  <c r="AK39" i="143"/>
  <c r="I40" i="139" s="1"/>
  <c r="AO39" i="143"/>
  <c r="AM39" i="148"/>
  <c r="AO39" i="148"/>
  <c r="AK39" i="148"/>
  <c r="H40" i="153" s="1"/>
  <c r="AN39" i="148"/>
  <c r="AL39" i="148"/>
  <c r="AY36" i="123"/>
  <c r="BA36" i="123" s="1"/>
  <c r="F36" i="123"/>
  <c r="E36" i="123"/>
  <c r="F36" i="119"/>
  <c r="E36" i="119"/>
  <c r="AY36" i="119"/>
  <c r="BA36" i="119" s="1"/>
  <c r="F36" i="114"/>
  <c r="E36" i="114"/>
  <c r="AY36" i="114"/>
  <c r="BA36" i="114" s="1"/>
  <c r="AL37" i="144"/>
  <c r="AM37" i="144"/>
  <c r="AK37" i="144"/>
  <c r="J38" i="139" s="1"/>
  <c r="AN37" i="144"/>
  <c r="AO37" i="144"/>
  <c r="AM37" i="147"/>
  <c r="AL37" i="147"/>
  <c r="AN37" i="147"/>
  <c r="AO37" i="147"/>
  <c r="AK37" i="147"/>
  <c r="G38" i="153" s="1"/>
  <c r="F39" i="123"/>
  <c r="E39" i="123"/>
  <c r="AY39" i="123"/>
  <c r="BA39" i="123" s="1"/>
  <c r="F39" i="111"/>
  <c r="AY39" i="111"/>
  <c r="BA39" i="111" s="1"/>
  <c r="E39" i="111"/>
  <c r="AN40" i="143"/>
  <c r="AL40" i="143"/>
  <c r="AO40" i="143"/>
  <c r="AM40" i="143"/>
  <c r="AK40" i="143"/>
  <c r="I41" i="139" s="1"/>
  <c r="AN40" i="148"/>
  <c r="AM40" i="148"/>
  <c r="AL40" i="148"/>
  <c r="AO40" i="148"/>
  <c r="AK40" i="148"/>
  <c r="H41" i="153" s="1"/>
  <c r="AO40" i="147"/>
  <c r="AL40" i="147"/>
  <c r="AM40" i="147"/>
  <c r="AK40" i="147"/>
  <c r="G41" i="153" s="1"/>
  <c r="J41" i="153" s="1"/>
  <c r="AN40" i="147"/>
  <c r="F37" i="119"/>
  <c r="E37" i="119"/>
  <c r="AY37" i="119"/>
  <c r="BA37" i="119" s="1"/>
  <c r="AY37" i="122"/>
  <c r="BA37" i="122" s="1"/>
  <c r="F37" i="122"/>
  <c r="E37" i="122"/>
  <c r="F37" i="116"/>
  <c r="E37" i="116"/>
  <c r="AY37" i="116"/>
  <c r="BA37" i="116" s="1"/>
  <c r="AO38" i="142"/>
  <c r="AM38" i="142"/>
  <c r="AL38" i="142"/>
  <c r="AN38" i="142"/>
  <c r="AK38" i="142"/>
  <c r="H39" i="139" s="1"/>
  <c r="AO38" i="141"/>
  <c r="AM38" i="141"/>
  <c r="AL38" i="141"/>
  <c r="AN38" i="141"/>
  <c r="AK38" i="141"/>
  <c r="G39" i="139" s="1"/>
  <c r="AN38" i="148"/>
  <c r="AK38" i="148"/>
  <c r="H39" i="153" s="1"/>
  <c r="AO38" i="148"/>
  <c r="AM38" i="148"/>
  <c r="AL38" i="148"/>
  <c r="F40" i="116"/>
  <c r="E40" i="116"/>
  <c r="AY40" i="116"/>
  <c r="BA40" i="116" s="1"/>
  <c r="AY40" i="121"/>
  <c r="BA40" i="121" s="1"/>
  <c r="F40" i="121"/>
  <c r="E40" i="121"/>
  <c r="Z41" i="51"/>
  <c r="Z41" i="125" s="1"/>
  <c r="Y41" i="125"/>
  <c r="F40" i="118"/>
  <c r="E40" i="118"/>
  <c r="AY40" i="118"/>
  <c r="BA40" i="118" s="1"/>
  <c r="AL41" i="144"/>
  <c r="AM41" i="144"/>
  <c r="AO41" i="144"/>
  <c r="AN41" i="144"/>
  <c r="AK41" i="144"/>
  <c r="J42" i="139" s="1"/>
  <c r="AM41" i="143"/>
  <c r="AL41" i="143"/>
  <c r="AN41" i="143"/>
  <c r="AO41" i="143"/>
  <c r="AK41" i="143"/>
  <c r="I42" i="139" s="1"/>
  <c r="AL41" i="148"/>
  <c r="AK41" i="148"/>
  <c r="H42" i="153" s="1"/>
  <c r="AN41" i="148"/>
  <c r="AM41" i="148"/>
  <c r="AO41" i="148"/>
  <c r="AY34" i="117"/>
  <c r="BA34" i="117" s="1"/>
  <c r="F34" i="117"/>
  <c r="E34" i="117"/>
  <c r="F34" i="118"/>
  <c r="E34" i="118"/>
  <c r="AY34" i="118"/>
  <c r="BA34" i="118" s="1"/>
  <c r="E34" i="113"/>
  <c r="AY34" i="113"/>
  <c r="BA34" i="113" s="1"/>
  <c r="F34" i="113"/>
  <c r="AM35" i="140"/>
  <c r="AL35" i="140"/>
  <c r="AN35" i="140"/>
  <c r="AO35" i="140"/>
  <c r="AK35" i="140"/>
  <c r="F36" i="139" s="1"/>
  <c r="AL35" i="144"/>
  <c r="AM35" i="144"/>
  <c r="AN35" i="144"/>
  <c r="AK35" i="144"/>
  <c r="J36" i="139" s="1"/>
  <c r="AO35" i="144"/>
  <c r="AM35" i="147"/>
  <c r="AK35" i="147"/>
  <c r="G36" i="153" s="1"/>
  <c r="AL35" i="147"/>
  <c r="AN35" i="147"/>
  <c r="AO35" i="147"/>
  <c r="F41" i="115"/>
  <c r="AY41" i="115"/>
  <c r="BA41" i="115" s="1"/>
  <c r="E41" i="115"/>
  <c r="Z42" i="51"/>
  <c r="Z42" i="125" s="1"/>
  <c r="Y42" i="125"/>
  <c r="AN42" i="143"/>
  <c r="AL42" i="143"/>
  <c r="AO42" i="143"/>
  <c r="AM42" i="143"/>
  <c r="AK42" i="143"/>
  <c r="I43" i="139" s="1"/>
  <c r="AO42" i="149"/>
  <c r="AM42" i="149"/>
  <c r="AL42" i="149"/>
  <c r="AN42" i="149"/>
  <c r="AK42" i="149"/>
  <c r="I43" i="153" s="1"/>
  <c r="AN42" i="148"/>
  <c r="AK42" i="148"/>
  <c r="H43" i="153" s="1"/>
  <c r="AO42" i="148"/>
  <c r="AM42" i="148"/>
  <c r="AL42" i="148"/>
  <c r="E35" i="112"/>
  <c r="F35" i="112"/>
  <c r="AY35" i="112"/>
  <c r="BA35" i="112" s="1"/>
  <c r="F35" i="122"/>
  <c r="E35" i="122"/>
  <c r="AY35" i="122"/>
  <c r="BA35" i="122" s="1"/>
  <c r="E35" i="121"/>
  <c r="F35" i="121"/>
  <c r="AY35" i="121"/>
  <c r="BA35" i="121" s="1"/>
  <c r="AN36" i="144"/>
  <c r="AO36" i="144"/>
  <c r="AL36" i="144"/>
  <c r="AK36" i="144"/>
  <c r="J37" i="139" s="1"/>
  <c r="AM36" i="144"/>
  <c r="AO36" i="149"/>
  <c r="AM36" i="149"/>
  <c r="AL36" i="149"/>
  <c r="AN36" i="149"/>
  <c r="AK36" i="149"/>
  <c r="I37" i="153" s="1"/>
  <c r="F38" i="123"/>
  <c r="E38" i="123"/>
  <c r="AY38" i="123"/>
  <c r="BA38" i="123" s="1"/>
  <c r="AY38" i="121"/>
  <c r="BA38" i="121" s="1"/>
  <c r="F38" i="121"/>
  <c r="E38" i="121"/>
  <c r="AN39" i="142"/>
  <c r="AM39" i="142"/>
  <c r="AL39" i="142"/>
  <c r="AO39" i="142"/>
  <c r="AK39" i="142"/>
  <c r="H40" i="139" s="1"/>
  <c r="AL39" i="144"/>
  <c r="AM39" i="144"/>
  <c r="AK39" i="144"/>
  <c r="J40" i="139" s="1"/>
  <c r="AO39" i="144"/>
  <c r="AN39" i="144"/>
  <c r="F36" i="120"/>
  <c r="E36" i="120"/>
  <c r="AY36" i="120"/>
  <c r="BA36" i="120" s="1"/>
  <c r="E36" i="121"/>
  <c r="AY36" i="121"/>
  <c r="BA36" i="121" s="1"/>
  <c r="F36" i="121"/>
  <c r="F36" i="117"/>
  <c r="E36" i="117"/>
  <c r="AY36" i="117"/>
  <c r="BA36" i="117" s="1"/>
  <c r="E36" i="96"/>
  <c r="F36" i="96"/>
  <c r="AY36" i="96"/>
  <c r="BA36" i="96" s="1"/>
  <c r="AO37" i="128"/>
  <c r="AN37" i="128"/>
  <c r="AK37" i="128"/>
  <c r="E38" i="139" s="1"/>
  <c r="AL37" i="128"/>
  <c r="AM37" i="128"/>
  <c r="AO37" i="141"/>
  <c r="AM37" i="141"/>
  <c r="AN37" i="141"/>
  <c r="AL37" i="141"/>
  <c r="AK37" i="141"/>
  <c r="G38" i="139" s="1"/>
  <c r="AK37" i="149"/>
  <c r="I38" i="153" s="1"/>
  <c r="AL37" i="149"/>
  <c r="AM37" i="149"/>
  <c r="AO37" i="149"/>
  <c r="AN37" i="149"/>
  <c r="F39" i="120"/>
  <c r="AY39" i="120"/>
  <c r="BA39" i="120" s="1"/>
  <c r="E39" i="120"/>
  <c r="AY39" i="115"/>
  <c r="BA39" i="115" s="1"/>
  <c r="E39" i="115"/>
  <c r="F39" i="115"/>
  <c r="E39" i="96"/>
  <c r="F39" i="96"/>
  <c r="AY39" i="96"/>
  <c r="BA39" i="96" s="1"/>
  <c r="AY39" i="121"/>
  <c r="BA39" i="121" s="1"/>
  <c r="E39" i="121"/>
  <c r="F39" i="121"/>
  <c r="AO40" i="149"/>
  <c r="AM40" i="149"/>
  <c r="AL40" i="149"/>
  <c r="AN40" i="149"/>
  <c r="AK40" i="149"/>
  <c r="I41" i="153" s="1"/>
  <c r="AO40" i="142"/>
  <c r="AL40" i="142"/>
  <c r="AM40" i="142"/>
  <c r="AK40" i="142"/>
  <c r="H41" i="139" s="1"/>
  <c r="AN40" i="142"/>
  <c r="F37" i="123"/>
  <c r="E37" i="123"/>
  <c r="AY37" i="123"/>
  <c r="BA37" i="123" s="1"/>
  <c r="E37" i="118"/>
  <c r="AY37" i="118"/>
  <c r="BA37" i="118" s="1"/>
  <c r="F37" i="118"/>
  <c r="F37" i="114"/>
  <c r="E37" i="114"/>
  <c r="AY37" i="114"/>
  <c r="BA37" i="114" s="1"/>
  <c r="AN38" i="128"/>
  <c r="AM38" i="128"/>
  <c r="AO38" i="128"/>
  <c r="AK38" i="128"/>
  <c r="E39" i="139" s="1"/>
  <c r="AL38" i="128"/>
  <c r="AO38" i="145"/>
  <c r="AL38" i="145"/>
  <c r="AM38" i="145"/>
  <c r="AK38" i="145"/>
  <c r="E39" i="153" s="1"/>
  <c r="AN38" i="145"/>
  <c r="AO38" i="149"/>
  <c r="AM38" i="149"/>
  <c r="AL38" i="149"/>
  <c r="AK38" i="149"/>
  <c r="I39" i="153" s="1"/>
  <c r="J39" i="153" s="1"/>
  <c r="AN38" i="149"/>
  <c r="E40" i="123"/>
  <c r="AY40" i="123"/>
  <c r="BA40" i="123" s="1"/>
  <c r="F40" i="123"/>
  <c r="F40" i="122"/>
  <c r="AY40" i="122"/>
  <c r="BA40" i="122" s="1"/>
  <c r="E40" i="122"/>
  <c r="E40" i="96"/>
  <c r="F40" i="96"/>
  <c r="AY40" i="96"/>
  <c r="BA40" i="96" s="1"/>
  <c r="AN41" i="128"/>
  <c r="AM41" i="128"/>
  <c r="AO41" i="128"/>
  <c r="AL41" i="128"/>
  <c r="AK41" i="128"/>
  <c r="E42" i="139" s="1"/>
  <c r="AM41" i="147"/>
  <c r="AO41" i="147"/>
  <c r="AL41" i="147"/>
  <c r="AN41" i="147"/>
  <c r="AK41" i="147"/>
  <c r="G42" i="153" s="1"/>
  <c r="F34" i="120"/>
  <c r="AY34" i="120"/>
  <c r="BA34" i="120" s="1"/>
  <c r="E34" i="120"/>
  <c r="F34" i="122"/>
  <c r="E34" i="122"/>
  <c r="AY34" i="122"/>
  <c r="BA34" i="122" s="1"/>
  <c r="F34" i="114"/>
  <c r="E34" i="114"/>
  <c r="AY34" i="114"/>
  <c r="BA34" i="114" s="1"/>
  <c r="AY34" i="119"/>
  <c r="BA34" i="119" s="1"/>
  <c r="F34" i="119"/>
  <c r="E34" i="119"/>
  <c r="AN35" i="128"/>
  <c r="AO35" i="128"/>
  <c r="AK35" i="128"/>
  <c r="E36" i="139" s="1"/>
  <c r="AM35" i="128"/>
  <c r="AL35" i="128"/>
  <c r="AM35" i="142"/>
  <c r="AL35" i="142"/>
  <c r="AN35" i="142"/>
  <c r="AK35" i="142"/>
  <c r="H36" i="139" s="1"/>
  <c r="K36" i="139" s="1"/>
  <c r="AO35" i="142"/>
  <c r="AN35" i="148"/>
  <c r="AM35" i="148"/>
  <c r="AO35" i="148"/>
  <c r="AL35" i="148"/>
  <c r="AK35" i="148"/>
  <c r="H36" i="153" s="1"/>
  <c r="E41" i="123"/>
  <c r="AY41" i="123"/>
  <c r="BA41" i="123" s="1"/>
  <c r="F41" i="123"/>
  <c r="F41" i="116"/>
  <c r="AY41" i="116"/>
  <c r="BA41" i="116" s="1"/>
  <c r="E41" i="116"/>
  <c r="AY41" i="114"/>
  <c r="BA41" i="114" s="1"/>
  <c r="F41" i="114"/>
  <c r="E41" i="114"/>
  <c r="F41" i="112"/>
  <c r="E41" i="112"/>
  <c r="AY41" i="112"/>
  <c r="BA41" i="112" s="1"/>
  <c r="E41" i="96"/>
  <c r="F41" i="96"/>
  <c r="AY41" i="96"/>
  <c r="BA41" i="96" s="1"/>
  <c r="AO42" i="146"/>
  <c r="AL42" i="146"/>
  <c r="AK42" i="146"/>
  <c r="F43" i="153" s="1"/>
  <c r="AM42" i="146"/>
  <c r="AN42" i="146"/>
  <c r="AN42" i="128"/>
  <c r="AM42" i="128"/>
  <c r="AL42" i="128"/>
  <c r="AO42" i="128"/>
  <c r="AK42" i="128"/>
  <c r="E43" i="139" s="1"/>
  <c r="K43" i="139" s="1"/>
  <c r="F35" i="111"/>
  <c r="AY35" i="111"/>
  <c r="BA35" i="111" s="1"/>
  <c r="E35" i="111"/>
  <c r="F35" i="123"/>
  <c r="E35" i="123"/>
  <c r="AY35" i="123"/>
  <c r="BA35" i="123" s="1"/>
  <c r="AY35" i="114"/>
  <c r="BA35" i="114" s="1"/>
  <c r="F35" i="114"/>
  <c r="E35" i="114"/>
  <c r="F35" i="118"/>
  <c r="E35" i="118"/>
  <c r="AY35" i="118"/>
  <c r="BA35" i="118" s="1"/>
  <c r="AO36" i="142"/>
  <c r="AM36" i="142"/>
  <c r="AL36" i="142"/>
  <c r="AN36" i="142"/>
  <c r="AK36" i="142"/>
  <c r="H37" i="139" s="1"/>
  <c r="K37" i="139" s="1"/>
  <c r="AL36" i="140"/>
  <c r="AO36" i="140"/>
  <c r="AN36" i="140"/>
  <c r="AK36" i="140"/>
  <c r="F37" i="139" s="1"/>
  <c r="AM36" i="140"/>
  <c r="AO36" i="145"/>
  <c r="AL36" i="145"/>
  <c r="AM36" i="145"/>
  <c r="AK36" i="145"/>
  <c r="E37" i="153" s="1"/>
  <c r="AN36" i="145"/>
  <c r="AY38" i="118"/>
  <c r="BA38" i="118" s="1"/>
  <c r="E38" i="118"/>
  <c r="F38" i="118"/>
  <c r="F38" i="114"/>
  <c r="E38" i="114"/>
  <c r="AY38" i="114"/>
  <c r="BA38" i="114" s="1"/>
  <c r="F38" i="112"/>
  <c r="AY38" i="112"/>
  <c r="BA38" i="112" s="1"/>
  <c r="E38" i="112"/>
  <c r="F38" i="122"/>
  <c r="E38" i="122"/>
  <c r="AY38" i="122"/>
  <c r="BA38" i="122" s="1"/>
  <c r="AM39" i="140"/>
  <c r="AL39" i="140"/>
  <c r="AN39" i="140"/>
  <c r="AO39" i="140"/>
  <c r="AK39" i="140"/>
  <c r="AM39" i="145"/>
  <c r="AL39" i="145"/>
  <c r="AK39" i="145"/>
  <c r="E40" i="153" s="1"/>
  <c r="J40" i="153" s="1"/>
  <c r="AO39" i="145"/>
  <c r="AN39" i="145"/>
  <c r="AM39" i="146"/>
  <c r="AK39" i="146"/>
  <c r="F40" i="153" s="1"/>
  <c r="AO39" i="146"/>
  <c r="AN39" i="146"/>
  <c r="AL39" i="146"/>
  <c r="F36" i="113"/>
  <c r="AY36" i="113"/>
  <c r="BA36" i="113" s="1"/>
  <c r="E36" i="113"/>
  <c r="F36" i="115"/>
  <c r="E36" i="115"/>
  <c r="AY36" i="115"/>
  <c r="BA36" i="115" s="1"/>
  <c r="F36" i="111"/>
  <c r="AY36" i="111"/>
  <c r="BA36" i="111" s="1"/>
  <c r="E36" i="111"/>
  <c r="F36" i="118"/>
  <c r="E36" i="118"/>
  <c r="AY36" i="118"/>
  <c r="BA36" i="118" s="1"/>
  <c r="AM37" i="140"/>
  <c r="AL37" i="140"/>
  <c r="AN37" i="140"/>
  <c r="AK37" i="140"/>
  <c r="F38" i="139" s="1"/>
  <c r="AO37" i="140"/>
  <c r="AM37" i="146"/>
  <c r="AN37" i="146"/>
  <c r="AK37" i="146"/>
  <c r="F38" i="153" s="1"/>
  <c r="AL37" i="146"/>
  <c r="AO37" i="146"/>
  <c r="AM37" i="143"/>
  <c r="AL37" i="143"/>
  <c r="AN37" i="143"/>
  <c r="AO37" i="143"/>
  <c r="AK37" i="143"/>
  <c r="I38" i="139" s="1"/>
  <c r="AY39" i="112"/>
  <c r="BA39" i="112" s="1"/>
  <c r="E39" i="112"/>
  <c r="F39" i="112"/>
  <c r="E39" i="114"/>
  <c r="AY39" i="114"/>
  <c r="BA39" i="114" s="1"/>
  <c r="F39" i="114"/>
  <c r="E39" i="116"/>
  <c r="AY39" i="116"/>
  <c r="BA39" i="116" s="1"/>
  <c r="F39" i="116"/>
  <c r="F39" i="118"/>
  <c r="E39" i="118"/>
  <c r="AY39" i="118"/>
  <c r="BA39" i="118" s="1"/>
  <c r="AY39" i="113"/>
  <c r="BA39" i="113" s="1"/>
  <c r="F39" i="113"/>
  <c r="E39" i="113"/>
  <c r="AL40" i="140"/>
  <c r="AO40" i="140"/>
  <c r="AK40" i="140"/>
  <c r="F41" i="139" s="1"/>
  <c r="AM40" i="140"/>
  <c r="AN40" i="140"/>
  <c r="AN40" i="128"/>
  <c r="AK40" i="128"/>
  <c r="E41" i="139" s="1"/>
  <c r="K41" i="139" s="1"/>
  <c r="AO40" i="128"/>
  <c r="AM40" i="128"/>
  <c r="AL40" i="128"/>
  <c r="AO40" i="145"/>
  <c r="AL40" i="145"/>
  <c r="AM40" i="145"/>
  <c r="AN40" i="145"/>
  <c r="AK40" i="145"/>
  <c r="E41" i="153" s="1"/>
  <c r="E37" i="111"/>
  <c r="AY37" i="111"/>
  <c r="BA37" i="111" s="1"/>
  <c r="F37" i="111"/>
  <c r="AY37" i="115"/>
  <c r="BA37" i="115" s="1"/>
  <c r="E37" i="115"/>
  <c r="F37" i="115"/>
  <c r="F37" i="121"/>
  <c r="E37" i="121"/>
  <c r="AY37" i="121"/>
  <c r="BA37" i="121" s="1"/>
  <c r="AY37" i="96"/>
  <c r="BA37" i="96" s="1"/>
  <c r="E37" i="96"/>
  <c r="F37" i="96"/>
  <c r="E37" i="113"/>
  <c r="AY37" i="113"/>
  <c r="BA37" i="113" s="1"/>
  <c r="F37" i="113"/>
  <c r="AL38" i="140"/>
  <c r="AO38" i="140"/>
  <c r="AN38" i="140"/>
  <c r="AK38" i="140"/>
  <c r="F39" i="139" s="1"/>
  <c r="K39" i="139" s="1"/>
  <c r="AM38" i="140"/>
  <c r="AO38" i="146"/>
  <c r="AL38" i="146"/>
  <c r="AN38" i="146"/>
  <c r="AK38" i="146"/>
  <c r="F39" i="153" s="1"/>
  <c r="AM38" i="146"/>
  <c r="AY40" i="111"/>
  <c r="BA40" i="111" s="1"/>
  <c r="E40" i="111"/>
  <c r="F40" i="111"/>
  <c r="F40" i="120"/>
  <c r="E40" i="120"/>
  <c r="AY40" i="120"/>
  <c r="BA40" i="120" s="1"/>
  <c r="E40" i="113"/>
  <c r="F40" i="113"/>
  <c r="AY40" i="113"/>
  <c r="BA40" i="113" s="1"/>
  <c r="F40" i="112"/>
  <c r="AY40" i="112"/>
  <c r="BA40" i="112" s="1"/>
  <c r="E40" i="112"/>
  <c r="F40" i="119"/>
  <c r="E40" i="119"/>
  <c r="AY40" i="119"/>
  <c r="BA40" i="119" s="1"/>
  <c r="AN41" i="142"/>
  <c r="AO41" i="142"/>
  <c r="AL41" i="142"/>
  <c r="AM41" i="142"/>
  <c r="AK41" i="142"/>
  <c r="H42" i="139" s="1"/>
  <c r="AO41" i="141"/>
  <c r="AM41" i="141"/>
  <c r="AK41" i="141"/>
  <c r="G42" i="139" s="1"/>
  <c r="AN41" i="141"/>
  <c r="AL41" i="141"/>
  <c r="AM41" i="145"/>
  <c r="AK41" i="145"/>
  <c r="E42" i="153" s="1"/>
  <c r="AL41" i="145"/>
  <c r="AO41" i="145"/>
  <c r="AN41" i="145"/>
  <c r="E34" i="123"/>
  <c r="AY34" i="123"/>
  <c r="BA34" i="123" s="1"/>
  <c r="F34" i="123"/>
  <c r="AY34" i="111"/>
  <c r="BA34" i="111" s="1"/>
  <c r="E34" i="111"/>
  <c r="F34" i="111"/>
  <c r="E34" i="116"/>
  <c r="F34" i="116"/>
  <c r="AY34" i="116"/>
  <c r="BA34" i="116" s="1"/>
  <c r="F34" i="96"/>
  <c r="AY34" i="96"/>
  <c r="BA34" i="96" s="1"/>
  <c r="E34" i="96"/>
  <c r="AN35" i="141"/>
  <c r="AO35" i="141"/>
  <c r="AK35" i="141"/>
  <c r="G36" i="139" s="1"/>
  <c r="AM35" i="141"/>
  <c r="AL35" i="141"/>
  <c r="AM35" i="145"/>
  <c r="AL35" i="145"/>
  <c r="AN35" i="145"/>
  <c r="AO35" i="145"/>
  <c r="AK35" i="145"/>
  <c r="E36" i="153" s="1"/>
  <c r="J36" i="153" s="1"/>
  <c r="AN35" i="149"/>
  <c r="AM35" i="149"/>
  <c r="AK35" i="149"/>
  <c r="I36" i="153" s="1"/>
  <c r="AO35" i="149"/>
  <c r="AL35" i="149"/>
  <c r="E41" i="122"/>
  <c r="AY41" i="122"/>
  <c r="BA41" i="122" s="1"/>
  <c r="F41" i="122"/>
  <c r="AY41" i="121"/>
  <c r="BA41" i="121" s="1"/>
  <c r="F41" i="121"/>
  <c r="E41" i="121"/>
  <c r="AY41" i="118"/>
  <c r="BA41" i="118" s="1"/>
  <c r="F41" i="118"/>
  <c r="E41" i="118"/>
  <c r="F41" i="119"/>
  <c r="E41" i="119"/>
  <c r="AY41" i="119"/>
  <c r="BA41" i="119" s="1"/>
  <c r="F41" i="113"/>
  <c r="AY41" i="113"/>
  <c r="BA41" i="113" s="1"/>
  <c r="E41" i="113"/>
  <c r="M42" i="124"/>
  <c r="L42" i="124"/>
  <c r="AL42" i="140"/>
  <c r="AN42" i="140"/>
  <c r="AO42" i="140"/>
  <c r="AK42" i="140"/>
  <c r="F43" i="139" s="1"/>
  <c r="AM42" i="140"/>
  <c r="AO42" i="142"/>
  <c r="AL42" i="142"/>
  <c r="AM42" i="142"/>
  <c r="AK42" i="142"/>
  <c r="H43" i="139" s="1"/>
  <c r="AN42" i="142"/>
  <c r="AO42" i="145"/>
  <c r="AL42" i="145"/>
  <c r="AN42" i="145"/>
  <c r="AK42" i="145"/>
  <c r="E43" i="153" s="1"/>
  <c r="J43" i="153" s="1"/>
  <c r="AM42" i="145"/>
  <c r="F35" i="113"/>
  <c r="E35" i="113"/>
  <c r="AY35" i="113"/>
  <c r="BA35" i="113" s="1"/>
  <c r="F35" i="120"/>
  <c r="E35" i="120"/>
  <c r="AY35" i="120"/>
  <c r="BA35" i="120" s="1"/>
  <c r="F35" i="115"/>
  <c r="AY35" i="115"/>
  <c r="BA35" i="115" s="1"/>
  <c r="E35" i="115"/>
  <c r="E35" i="96"/>
  <c r="F35" i="96"/>
  <c r="AY35" i="96"/>
  <c r="BA35" i="96" s="1"/>
  <c r="AN36" i="128"/>
  <c r="AL36" i="128"/>
  <c r="AO36" i="128"/>
  <c r="AM36" i="128"/>
  <c r="AK36" i="128"/>
  <c r="AN36" i="148"/>
  <c r="AM36" i="148"/>
  <c r="AL36" i="148"/>
  <c r="AK36" i="148"/>
  <c r="H37" i="153" s="1"/>
  <c r="AO36" i="148"/>
  <c r="AO36" i="146"/>
  <c r="AL36" i="146"/>
  <c r="AM36" i="146"/>
  <c r="AN36" i="146"/>
  <c r="AK36" i="146"/>
  <c r="F37" i="153" s="1"/>
  <c r="E38" i="115"/>
  <c r="F38" i="115"/>
  <c r="AY38" i="115"/>
  <c r="BA38" i="115" s="1"/>
  <c r="AY38" i="117"/>
  <c r="BA38" i="117" s="1"/>
  <c r="F38" i="117"/>
  <c r="E38" i="117"/>
  <c r="E38" i="113"/>
  <c r="F38" i="113"/>
  <c r="AY38" i="113"/>
  <c r="BA38" i="113" s="1"/>
  <c r="F38" i="96"/>
  <c r="AY38" i="96"/>
  <c r="BA38" i="96" s="1"/>
  <c r="E38" i="96"/>
  <c r="AM39" i="147"/>
  <c r="AN39" i="147"/>
  <c r="AK39" i="147"/>
  <c r="G40" i="153" s="1"/>
  <c r="AL39" i="147"/>
  <c r="AO39" i="147"/>
  <c r="AN39" i="141"/>
  <c r="AL39" i="141"/>
  <c r="AO39" i="141"/>
  <c r="AK39" i="141"/>
  <c r="G40" i="139" s="1"/>
  <c r="AM39" i="141"/>
  <c r="AN39" i="149"/>
  <c r="AK39" i="149"/>
  <c r="I40" i="153" s="1"/>
  <c r="AM39" i="149"/>
  <c r="AO39" i="149"/>
  <c r="AL39" i="149"/>
  <c r="AY36" i="122"/>
  <c r="BA36" i="122" s="1"/>
  <c r="F36" i="122"/>
  <c r="E36" i="122"/>
  <c r="E36" i="116"/>
  <c r="F36" i="116"/>
  <c r="AY36" i="116"/>
  <c r="BA36" i="116" s="1"/>
  <c r="AY36" i="112"/>
  <c r="BA36" i="112" s="1"/>
  <c r="E36" i="112"/>
  <c r="F36" i="112"/>
  <c r="AM37" i="145"/>
  <c r="AO37" i="145"/>
  <c r="AN37" i="145"/>
  <c r="AL37" i="145"/>
  <c r="AK37" i="145"/>
  <c r="E38" i="153" s="1"/>
  <c r="AL37" i="148"/>
  <c r="AN37" i="148"/>
  <c r="AK37" i="148"/>
  <c r="H38" i="153" s="1"/>
  <c r="AO37" i="148"/>
  <c r="AM37" i="148"/>
  <c r="AN37" i="142"/>
  <c r="AM37" i="142"/>
  <c r="AO37" i="142"/>
  <c r="AL37" i="142"/>
  <c r="AK37" i="142"/>
  <c r="H38" i="139" s="1"/>
  <c r="K38" i="139" s="1"/>
  <c r="AY39" i="117"/>
  <c r="BA39" i="117" s="1"/>
  <c r="E39" i="117"/>
  <c r="F39" i="117"/>
  <c r="F39" i="122"/>
  <c r="E39" i="122"/>
  <c r="AY39" i="122"/>
  <c r="BA39" i="122" s="1"/>
  <c r="F39" i="119"/>
  <c r="E39" i="119"/>
  <c r="AY39" i="119"/>
  <c r="BA39" i="119" s="1"/>
  <c r="AO40" i="141"/>
  <c r="AM40" i="141"/>
  <c r="AL40" i="141"/>
  <c r="AN40" i="141"/>
  <c r="AK40" i="141"/>
  <c r="G41" i="139" s="1"/>
  <c r="AN40" i="144"/>
  <c r="AO40" i="144"/>
  <c r="AL40" i="144"/>
  <c r="AK40" i="144"/>
  <c r="J41" i="139" s="1"/>
  <c r="AM40" i="144"/>
  <c r="AO40" i="146"/>
  <c r="AL40" i="146"/>
  <c r="AM40" i="146"/>
  <c r="AK40" i="146"/>
  <c r="F41" i="153" s="1"/>
  <c r="AN40" i="146"/>
  <c r="AY37" i="112"/>
  <c r="BA37" i="112" s="1"/>
  <c r="F37" i="112"/>
  <c r="E37" i="112"/>
  <c r="F37" i="120"/>
  <c r="E37" i="120"/>
  <c r="AY37" i="120"/>
  <c r="BA37" i="120" s="1"/>
  <c r="F37" i="117"/>
  <c r="E37" i="117"/>
  <c r="AY37" i="117"/>
  <c r="BA37" i="117" s="1"/>
  <c r="AN38" i="143"/>
  <c r="AL38" i="143"/>
  <c r="AO38" i="143"/>
  <c r="AM38" i="143"/>
  <c r="AK38" i="143"/>
  <c r="I39" i="139" s="1"/>
  <c r="AN38" i="144"/>
  <c r="AK38" i="144"/>
  <c r="J39" i="139" s="1"/>
  <c r="AO38" i="144"/>
  <c r="AL38" i="144"/>
  <c r="AM38" i="144"/>
  <c r="AO38" i="147"/>
  <c r="AL38" i="147"/>
  <c r="AN38" i="147"/>
  <c r="AK38" i="147"/>
  <c r="G39" i="153" s="1"/>
  <c r="AM38" i="147"/>
  <c r="E40" i="114"/>
  <c r="AY40" i="114"/>
  <c r="BA40" i="114" s="1"/>
  <c r="F40" i="114"/>
  <c r="F40" i="115"/>
  <c r="E40" i="115"/>
  <c r="AY40" i="115"/>
  <c r="BA40" i="115" s="1"/>
  <c r="F40" i="117"/>
  <c r="AY40" i="117"/>
  <c r="BA40" i="117" s="1"/>
  <c r="E40" i="117"/>
  <c r="AM41" i="140"/>
  <c r="AL41" i="140"/>
  <c r="AK41" i="140"/>
  <c r="AO41" i="140"/>
  <c r="AN41" i="140"/>
  <c r="AM41" i="146"/>
  <c r="AO41" i="146"/>
  <c r="AL41" i="146"/>
  <c r="AN41" i="146"/>
  <c r="AK41" i="146"/>
  <c r="F42" i="153" s="1"/>
  <c r="AK41" i="149"/>
  <c r="I42" i="153" s="1"/>
  <c r="AN41" i="149"/>
  <c r="AL41" i="149"/>
  <c r="AM41" i="149"/>
  <c r="AO41" i="149"/>
  <c r="F34" i="115"/>
  <c r="E34" i="115"/>
  <c r="AY34" i="115"/>
  <c r="BA34" i="115" s="1"/>
  <c r="F34" i="112"/>
  <c r="AY34" i="112"/>
  <c r="BA34" i="112" s="1"/>
  <c r="E34" i="112"/>
  <c r="F34" i="121"/>
  <c r="E34" i="121"/>
  <c r="AY34" i="121"/>
  <c r="BA34" i="121" s="1"/>
  <c r="AM35" i="143"/>
  <c r="AL35" i="143"/>
  <c r="AK35" i="143"/>
  <c r="I36" i="139" s="1"/>
  <c r="AO35" i="143"/>
  <c r="AN35" i="143"/>
  <c r="AM35" i="146"/>
  <c r="AN35" i="146"/>
  <c r="AK35" i="146"/>
  <c r="F36" i="153" s="1"/>
  <c r="AL35" i="146"/>
  <c r="AO35" i="146"/>
  <c r="P36" i="139"/>
  <c r="Z36" i="51"/>
  <c r="Z36" i="125" s="1"/>
  <c r="Z39" i="51"/>
  <c r="Z39" i="125" s="1"/>
  <c r="Z37" i="51"/>
  <c r="Z37" i="125" s="1"/>
  <c r="Z38" i="51"/>
  <c r="Z38" i="125" s="1"/>
  <c r="Z40" i="51"/>
  <c r="Z40" i="125" s="1"/>
  <c r="M47" i="124"/>
  <c r="M40" i="124"/>
  <c r="L36" i="124"/>
  <c r="L39" i="124"/>
  <c r="L35" i="124"/>
  <c r="L37" i="124"/>
  <c r="P42" i="139" l="1"/>
  <c r="F42" i="139"/>
  <c r="P37" i="139"/>
  <c r="E37" i="139"/>
  <c r="P40" i="139"/>
  <c r="F40" i="139"/>
  <c r="BB34" i="151"/>
  <c r="T32" i="74" s="1"/>
  <c r="AO32" i="74" s="1"/>
  <c r="T32" i="75"/>
  <c r="BB40" i="150"/>
  <c r="S38" i="74" s="1"/>
  <c r="AN38" i="74" s="1"/>
  <c r="S38" i="75"/>
  <c r="BB38" i="150"/>
  <c r="S36" i="74" s="1"/>
  <c r="AN36" i="74" s="1"/>
  <c r="S36" i="75"/>
  <c r="BB40" i="151"/>
  <c r="T38" i="74" s="1"/>
  <c r="AO38" i="74" s="1"/>
  <c r="T38" i="75"/>
  <c r="BB36" i="150"/>
  <c r="S34" i="74" s="1"/>
  <c r="AN34" i="74" s="1"/>
  <c r="S34" i="75"/>
  <c r="BB35" i="151"/>
  <c r="T33" i="74" s="1"/>
  <c r="AO33" i="74" s="1"/>
  <c r="T33" i="75"/>
  <c r="BB37" i="150"/>
  <c r="S35" i="74" s="1"/>
  <c r="AN35" i="74" s="1"/>
  <c r="S35" i="75"/>
  <c r="BB34" i="150"/>
  <c r="S32" i="74" s="1"/>
  <c r="AN32" i="74" s="1"/>
  <c r="S32" i="75"/>
  <c r="BB38" i="151"/>
  <c r="T36" i="74" s="1"/>
  <c r="AO36" i="74" s="1"/>
  <c r="T36" i="75"/>
  <c r="BB37" i="151"/>
  <c r="T35" i="74" s="1"/>
  <c r="AO35" i="74" s="1"/>
  <c r="T35" i="75"/>
  <c r="BB39" i="151"/>
  <c r="T37" i="74" s="1"/>
  <c r="AO37" i="74" s="1"/>
  <c r="T37" i="75"/>
  <c r="BB39" i="150"/>
  <c r="S37" i="74" s="1"/>
  <c r="AN37" i="74" s="1"/>
  <c r="S37" i="75"/>
  <c r="BB35" i="150"/>
  <c r="S33" i="74" s="1"/>
  <c r="AN33" i="74" s="1"/>
  <c r="S33" i="75"/>
  <c r="BB36" i="151"/>
  <c r="T34" i="74" s="1"/>
  <c r="AO34" i="74" s="1"/>
  <c r="T34" i="75"/>
  <c r="BB41" i="151"/>
  <c r="T39" i="74" s="1"/>
  <c r="AO39" i="74" s="1"/>
  <c r="T39" i="75"/>
  <c r="BB41" i="150"/>
  <c r="S39" i="74" s="1"/>
  <c r="AN39" i="74" s="1"/>
  <c r="S39" i="75"/>
  <c r="BB36" i="152"/>
  <c r="U34" i="74" s="1"/>
  <c r="AP34" i="74" s="1"/>
  <c r="U34" i="75"/>
  <c r="BB38" i="152"/>
  <c r="U36" i="74" s="1"/>
  <c r="AP36" i="74" s="1"/>
  <c r="U36" i="75"/>
  <c r="BB37" i="152"/>
  <c r="U35" i="74" s="1"/>
  <c r="AP35" i="74" s="1"/>
  <c r="U35" i="75"/>
  <c r="BB39" i="152"/>
  <c r="U37" i="74" s="1"/>
  <c r="AP37" i="74" s="1"/>
  <c r="U37" i="75"/>
  <c r="BB35" i="152"/>
  <c r="U33" i="74" s="1"/>
  <c r="AP33" i="74" s="1"/>
  <c r="U33" i="75"/>
  <c r="BB40" i="152"/>
  <c r="U38" i="74" s="1"/>
  <c r="AP38" i="74" s="1"/>
  <c r="U38" i="75"/>
  <c r="BB41" i="152"/>
  <c r="U39" i="74" s="1"/>
  <c r="AP39" i="74" s="1"/>
  <c r="U39" i="75"/>
  <c r="BB34" i="152"/>
  <c r="U32" i="74" s="1"/>
  <c r="AP32" i="74" s="1"/>
  <c r="U32" i="75"/>
  <c r="P43" i="139"/>
  <c r="P41" i="139"/>
  <c r="P38" i="139"/>
  <c r="P39" i="139"/>
  <c r="BB36" i="112"/>
  <c r="G34" i="74" s="1"/>
  <c r="AB34" i="74" s="1"/>
  <c r="G34" i="75"/>
  <c r="E36" i="75"/>
  <c r="BB38" i="96"/>
  <c r="E36" i="74" s="1"/>
  <c r="Z36" i="74" s="1"/>
  <c r="BB38" i="117"/>
  <c r="L36" i="74" s="1"/>
  <c r="AG36" i="74" s="1"/>
  <c r="L36" i="75"/>
  <c r="BB34" i="111"/>
  <c r="F32" i="74" s="1"/>
  <c r="AA32" i="74" s="1"/>
  <c r="F32" i="75"/>
  <c r="BB40" i="120"/>
  <c r="O38" i="74" s="1"/>
  <c r="AJ38" i="74" s="1"/>
  <c r="O38" i="75"/>
  <c r="BB37" i="113"/>
  <c r="H35" i="74" s="1"/>
  <c r="AC35" i="74" s="1"/>
  <c r="H35" i="75"/>
  <c r="BB37" i="96"/>
  <c r="E35" i="74" s="1"/>
  <c r="Z35" i="74" s="1"/>
  <c r="E35" i="75"/>
  <c r="BB37" i="111"/>
  <c r="F35" i="74" s="1"/>
  <c r="AA35" i="74" s="1"/>
  <c r="F35" i="75"/>
  <c r="BB39" i="113"/>
  <c r="H37" i="74" s="1"/>
  <c r="AC37" i="74" s="1"/>
  <c r="H37" i="75"/>
  <c r="BB39" i="114"/>
  <c r="I37" i="74" s="1"/>
  <c r="I37" i="75"/>
  <c r="BB39" i="112"/>
  <c r="G37" i="74" s="1"/>
  <c r="AB37" i="74" s="1"/>
  <c r="G37" i="75"/>
  <c r="BB36" i="118"/>
  <c r="M34" i="74" s="1"/>
  <c r="AH34" i="74" s="1"/>
  <c r="M34" i="75"/>
  <c r="BB36" i="111"/>
  <c r="F34" i="74" s="1"/>
  <c r="AA34" i="74" s="1"/>
  <c r="F34" i="75"/>
  <c r="BB35" i="123"/>
  <c r="R33" i="74" s="1"/>
  <c r="AM33" i="74" s="1"/>
  <c r="R33" i="75"/>
  <c r="BB35" i="111"/>
  <c r="F33" i="74" s="1"/>
  <c r="AA33" i="74" s="1"/>
  <c r="F33" i="75"/>
  <c r="BB41" i="123"/>
  <c r="R39" i="74" s="1"/>
  <c r="AM39" i="74" s="1"/>
  <c r="R39" i="75"/>
  <c r="BB34" i="114"/>
  <c r="I32" i="74" s="1"/>
  <c r="I32" i="75"/>
  <c r="BB40" i="122"/>
  <c r="Q38" i="74" s="1"/>
  <c r="AL38" i="74" s="1"/>
  <c r="Q38" i="75"/>
  <c r="BB37" i="114"/>
  <c r="I35" i="74" s="1"/>
  <c r="I35" i="75"/>
  <c r="BB37" i="118"/>
  <c r="M35" i="74" s="1"/>
  <c r="AH35" i="74" s="1"/>
  <c r="M35" i="75"/>
  <c r="BB39" i="115"/>
  <c r="J37" i="74" s="1"/>
  <c r="AE37" i="74" s="1"/>
  <c r="J37" i="75"/>
  <c r="R36" i="75"/>
  <c r="BB38" i="123"/>
  <c r="R36" i="74" s="1"/>
  <c r="AM36" i="74" s="1"/>
  <c r="BB35" i="121"/>
  <c r="P33" i="74" s="1"/>
  <c r="AK33" i="74" s="1"/>
  <c r="P33" i="75"/>
  <c r="BB34" i="117"/>
  <c r="L32" i="74" s="1"/>
  <c r="AG32" i="74" s="1"/>
  <c r="L32" i="75"/>
  <c r="P38" i="75"/>
  <c r="BB40" i="121"/>
  <c r="P38" i="74" s="1"/>
  <c r="AK38" i="74" s="1"/>
  <c r="Q35" i="75"/>
  <c r="BB37" i="122"/>
  <c r="Q35" i="74" s="1"/>
  <c r="AL35" i="74" s="1"/>
  <c r="BB39" i="111"/>
  <c r="F37" i="74" s="1"/>
  <c r="AA37" i="74" s="1"/>
  <c r="F37" i="75"/>
  <c r="BB38" i="119"/>
  <c r="N36" i="74" s="1"/>
  <c r="AI36" i="74" s="1"/>
  <c r="N36" i="75"/>
  <c r="BB38" i="111"/>
  <c r="F36" i="74" s="1"/>
  <c r="AA36" i="74" s="1"/>
  <c r="F36" i="75"/>
  <c r="BB38" i="120"/>
  <c r="O36" i="74" s="1"/>
  <c r="AJ36" i="74" s="1"/>
  <c r="O36" i="75"/>
  <c r="BB35" i="116"/>
  <c r="K33" i="74" s="1"/>
  <c r="AF33" i="74" s="1"/>
  <c r="K33" i="75"/>
  <c r="BB41" i="117"/>
  <c r="L39" i="74" s="1"/>
  <c r="AG39" i="74" s="1"/>
  <c r="L39" i="75"/>
  <c r="BB41" i="120"/>
  <c r="O39" i="74" s="1"/>
  <c r="AJ39" i="74" s="1"/>
  <c r="O39" i="75"/>
  <c r="BB34" i="121"/>
  <c r="P32" i="74" s="1"/>
  <c r="AK32" i="74" s="1"/>
  <c r="P32" i="75"/>
  <c r="BB34" i="112"/>
  <c r="G32" i="74" s="1"/>
  <c r="AB32" i="74" s="1"/>
  <c r="G32" i="75"/>
  <c r="BB40" i="115"/>
  <c r="J38" i="74" s="1"/>
  <c r="AE38" i="74" s="1"/>
  <c r="J38" i="75"/>
  <c r="BB40" i="114"/>
  <c r="I38" i="74" s="1"/>
  <c r="I38" i="75"/>
  <c r="BB37" i="120"/>
  <c r="O35" i="74" s="1"/>
  <c r="AJ35" i="74" s="1"/>
  <c r="O35" i="75"/>
  <c r="BB39" i="122"/>
  <c r="Q37" i="74" s="1"/>
  <c r="AL37" i="74" s="1"/>
  <c r="Q37" i="75"/>
  <c r="BB38" i="115"/>
  <c r="J36" i="74" s="1"/>
  <c r="AE36" i="74" s="1"/>
  <c r="J36" i="75"/>
  <c r="BB35" i="120"/>
  <c r="O33" i="74" s="1"/>
  <c r="AJ33" i="74" s="1"/>
  <c r="O33" i="75"/>
  <c r="BB35" i="113"/>
  <c r="H33" i="74" s="1"/>
  <c r="AC33" i="74" s="1"/>
  <c r="H33" i="75"/>
  <c r="N39" i="75"/>
  <c r="BB41" i="119"/>
  <c r="N39" i="74" s="1"/>
  <c r="AI39" i="74" s="1"/>
  <c r="P39" i="75"/>
  <c r="BB41" i="121"/>
  <c r="P39" i="74" s="1"/>
  <c r="AK39" i="74" s="1"/>
  <c r="E32" i="75"/>
  <c r="BB34" i="96"/>
  <c r="E32" i="74" s="1"/>
  <c r="Z32" i="74" s="1"/>
  <c r="BB40" i="113"/>
  <c r="H38" i="74" s="1"/>
  <c r="AC38" i="74" s="1"/>
  <c r="H38" i="75"/>
  <c r="BB40" i="111"/>
  <c r="F38" i="74" s="1"/>
  <c r="AA38" i="74" s="1"/>
  <c r="F38" i="75"/>
  <c r="P35" i="75"/>
  <c r="BB37" i="121"/>
  <c r="P35" i="74" s="1"/>
  <c r="AK35" i="74" s="1"/>
  <c r="BB39" i="118"/>
  <c r="M37" i="74" s="1"/>
  <c r="AH37" i="74" s="1"/>
  <c r="M37" i="75"/>
  <c r="BB39" i="116"/>
  <c r="K37" i="74" s="1"/>
  <c r="AF37" i="74" s="1"/>
  <c r="K37" i="75"/>
  <c r="BB38" i="114"/>
  <c r="I36" i="74" s="1"/>
  <c r="AD36" i="74" s="1"/>
  <c r="I36" i="75"/>
  <c r="BB41" i="116"/>
  <c r="K39" i="74" s="1"/>
  <c r="AF39" i="74" s="1"/>
  <c r="K39" i="75"/>
  <c r="BB39" i="121"/>
  <c r="P37" i="74" s="1"/>
  <c r="AK37" i="74" s="1"/>
  <c r="P37" i="75"/>
  <c r="O34" i="75"/>
  <c r="BB36" i="120"/>
  <c r="O34" i="74" s="1"/>
  <c r="AJ34" i="74" s="1"/>
  <c r="BB34" i="113"/>
  <c r="H32" i="74" s="1"/>
  <c r="AC32" i="74" s="1"/>
  <c r="H32" i="75"/>
  <c r="BB40" i="118"/>
  <c r="M38" i="74" s="1"/>
  <c r="AH38" i="74" s="1"/>
  <c r="M38" i="75"/>
  <c r="BB40" i="116"/>
  <c r="K38" i="74" s="1"/>
  <c r="AF38" i="74" s="1"/>
  <c r="K38" i="75"/>
  <c r="N35" i="75"/>
  <c r="BB37" i="119"/>
  <c r="N35" i="74" s="1"/>
  <c r="AI35" i="74" s="1"/>
  <c r="BB38" i="116"/>
  <c r="K36" i="74" s="1"/>
  <c r="AF36" i="74" s="1"/>
  <c r="K36" i="75"/>
  <c r="BB35" i="117"/>
  <c r="L33" i="74" s="1"/>
  <c r="AG33" i="74" s="1"/>
  <c r="L33" i="75"/>
  <c r="BB37" i="117"/>
  <c r="L35" i="74" s="1"/>
  <c r="AG35" i="74" s="1"/>
  <c r="L35" i="75"/>
  <c r="BB37" i="112"/>
  <c r="G35" i="74" s="1"/>
  <c r="AB35" i="74" s="1"/>
  <c r="G35" i="75"/>
  <c r="BB39" i="119"/>
  <c r="N37" i="74" s="1"/>
  <c r="AI37" i="74" s="1"/>
  <c r="N37" i="75"/>
  <c r="BB39" i="117"/>
  <c r="L37" i="74" s="1"/>
  <c r="AG37" i="74" s="1"/>
  <c r="L37" i="75"/>
  <c r="BB36" i="116"/>
  <c r="K34" i="74" s="1"/>
  <c r="AF34" i="74" s="1"/>
  <c r="K34" i="75"/>
  <c r="BB38" i="113"/>
  <c r="H36" i="74" s="1"/>
  <c r="AC36" i="74" s="1"/>
  <c r="H36" i="75"/>
  <c r="BB41" i="118"/>
  <c r="M39" i="74" s="1"/>
  <c r="AH39" i="74" s="1"/>
  <c r="M39" i="75"/>
  <c r="R32" i="75"/>
  <c r="BB34" i="123"/>
  <c r="R32" i="74" s="1"/>
  <c r="AM32" i="74" s="1"/>
  <c r="BB37" i="115"/>
  <c r="J35" i="74" s="1"/>
  <c r="AE35" i="74" s="1"/>
  <c r="J35" i="75"/>
  <c r="BB36" i="115"/>
  <c r="J34" i="74" s="1"/>
  <c r="AE34" i="74" s="1"/>
  <c r="J34" i="75"/>
  <c r="BB36" i="113"/>
  <c r="H34" i="74" s="1"/>
  <c r="AC34" i="74" s="1"/>
  <c r="H34" i="75"/>
  <c r="BB38" i="118"/>
  <c r="M36" i="74" s="1"/>
  <c r="AH36" i="74" s="1"/>
  <c r="M36" i="75"/>
  <c r="BB35" i="118"/>
  <c r="M33" i="74" s="1"/>
  <c r="AH33" i="74" s="1"/>
  <c r="M33" i="75"/>
  <c r="BB41" i="112"/>
  <c r="G39" i="74" s="1"/>
  <c r="AB39" i="74" s="1"/>
  <c r="G39" i="75"/>
  <c r="BB39" i="120"/>
  <c r="O37" i="74" s="1"/>
  <c r="AJ37" i="74" s="1"/>
  <c r="O37" i="75"/>
  <c r="BB35" i="112"/>
  <c r="G33" i="74" s="1"/>
  <c r="AB33" i="74" s="1"/>
  <c r="G33" i="75"/>
  <c r="BB39" i="123"/>
  <c r="R37" i="74" s="1"/>
  <c r="AM37" i="74" s="1"/>
  <c r="R37" i="75"/>
  <c r="BB36" i="119"/>
  <c r="N34" i="74" s="1"/>
  <c r="AI34" i="74" s="1"/>
  <c r="N34" i="75"/>
  <c r="BB35" i="119"/>
  <c r="N33" i="74" s="1"/>
  <c r="AI33" i="74" s="1"/>
  <c r="N33" i="75"/>
  <c r="BB41" i="111"/>
  <c r="F39" i="74" s="1"/>
  <c r="AA39" i="74" s="1"/>
  <c r="F39" i="75"/>
  <c r="BB34" i="115"/>
  <c r="J32" i="74" s="1"/>
  <c r="AE32" i="74" s="1"/>
  <c r="J32" i="75"/>
  <c r="BB40" i="117"/>
  <c r="L38" i="74" s="1"/>
  <c r="AG38" i="74" s="1"/>
  <c r="L38" i="75"/>
  <c r="Q34" i="75"/>
  <c r="BB36" i="122"/>
  <c r="Q34" i="74" s="1"/>
  <c r="AL34" i="74" s="1"/>
  <c r="E33" i="75"/>
  <c r="BB35" i="96"/>
  <c r="E33" i="74" s="1"/>
  <c r="Z33" i="74" s="1"/>
  <c r="BB35" i="115"/>
  <c r="J33" i="74" s="1"/>
  <c r="AE33" i="74" s="1"/>
  <c r="J33" i="75"/>
  <c r="BB41" i="113"/>
  <c r="H39" i="74" s="1"/>
  <c r="AC39" i="74" s="1"/>
  <c r="H39" i="75"/>
  <c r="Q39" i="75"/>
  <c r="BB41" i="122"/>
  <c r="Q39" i="74" s="1"/>
  <c r="AL39" i="74" s="1"/>
  <c r="BB34" i="116"/>
  <c r="K32" i="74" s="1"/>
  <c r="AF32" i="74" s="1"/>
  <c r="K32" i="75"/>
  <c r="BB40" i="119"/>
  <c r="N38" i="74" s="1"/>
  <c r="AI38" i="74" s="1"/>
  <c r="N38" i="75"/>
  <c r="BB40" i="112"/>
  <c r="G38" i="74" s="1"/>
  <c r="AB38" i="74" s="1"/>
  <c r="G38" i="75"/>
  <c r="BB38" i="122"/>
  <c r="Q36" i="74" s="1"/>
  <c r="AL36" i="74" s="1"/>
  <c r="Q36" i="75"/>
  <c r="BB38" i="112"/>
  <c r="G36" i="74" s="1"/>
  <c r="AB36" i="74" s="1"/>
  <c r="G36" i="75"/>
  <c r="BB35" i="114"/>
  <c r="I33" i="74" s="1"/>
  <c r="AD33" i="74" s="1"/>
  <c r="I33" i="75"/>
  <c r="BB41" i="96"/>
  <c r="E39" i="74" s="1"/>
  <c r="Z39" i="74" s="1"/>
  <c r="E39" i="75"/>
  <c r="BB41" i="114"/>
  <c r="I39" i="74" s="1"/>
  <c r="I39" i="75"/>
  <c r="BB34" i="119"/>
  <c r="N32" i="74" s="1"/>
  <c r="AI32" i="74" s="1"/>
  <c r="N32" i="75"/>
  <c r="BB34" i="122"/>
  <c r="Q32" i="74" s="1"/>
  <c r="AL32" i="74" s="1"/>
  <c r="Q32" i="75"/>
  <c r="BB34" i="120"/>
  <c r="O32" i="74" s="1"/>
  <c r="AJ32" i="74" s="1"/>
  <c r="O32" i="75"/>
  <c r="BB40" i="96"/>
  <c r="E38" i="74" s="1"/>
  <c r="Z38" i="74" s="1"/>
  <c r="E38" i="75"/>
  <c r="R38" i="75"/>
  <c r="BB40" i="123"/>
  <c r="R38" i="74" s="1"/>
  <c r="AM38" i="74" s="1"/>
  <c r="BB37" i="123"/>
  <c r="R35" i="74" s="1"/>
  <c r="AM35" i="74" s="1"/>
  <c r="R35" i="75"/>
  <c r="BB39" i="96"/>
  <c r="E37" i="74" s="1"/>
  <c r="Z37" i="74" s="1"/>
  <c r="E37" i="75"/>
  <c r="BB36" i="96"/>
  <c r="E34" i="74" s="1"/>
  <c r="Z34" i="74" s="1"/>
  <c r="E34" i="75"/>
  <c r="BB36" i="117"/>
  <c r="L34" i="74" s="1"/>
  <c r="AG34" i="74" s="1"/>
  <c r="L34" i="75"/>
  <c r="BB36" i="121"/>
  <c r="P34" i="74" s="1"/>
  <c r="AK34" i="74" s="1"/>
  <c r="P34" i="75"/>
  <c r="P36" i="75"/>
  <c r="BB38" i="121"/>
  <c r="P36" i="74" s="1"/>
  <c r="AK36" i="74" s="1"/>
  <c r="BB35" i="122"/>
  <c r="Q33" i="74" s="1"/>
  <c r="AL33" i="74" s="1"/>
  <c r="Q33" i="75"/>
  <c r="BB41" i="115"/>
  <c r="J39" i="74" s="1"/>
  <c r="AE39" i="74" s="1"/>
  <c r="J39" i="75"/>
  <c r="BB34" i="118"/>
  <c r="M32" i="74" s="1"/>
  <c r="AH32" i="74" s="1"/>
  <c r="M32" i="75"/>
  <c r="BB37" i="116"/>
  <c r="K35" i="74" s="1"/>
  <c r="AF35" i="74" s="1"/>
  <c r="K35" i="75"/>
  <c r="BB36" i="114"/>
  <c r="I34" i="74" s="1"/>
  <c r="AD34" i="74" s="1"/>
  <c r="I34" i="75"/>
  <c r="BB36" i="123"/>
  <c r="R34" i="74" s="1"/>
  <c r="AM34" i="74" s="1"/>
  <c r="R34" i="75"/>
  <c r="M37" i="124"/>
  <c r="M38" i="124"/>
  <c r="M35" i="124"/>
  <c r="M36" i="124"/>
  <c r="M39" i="124"/>
  <c r="V32" i="75" l="1"/>
  <c r="V36" i="75"/>
  <c r="AQ36" i="74"/>
  <c r="AR36" i="74" s="1"/>
  <c r="V36" i="74" s="1"/>
  <c r="V38" i="75"/>
  <c r="V37" i="75"/>
  <c r="V39" i="75"/>
  <c r="V33" i="75"/>
  <c r="V35" i="75"/>
  <c r="V34" i="75"/>
  <c r="AD38" i="74"/>
  <c r="AQ38" i="74" s="1"/>
  <c r="AR38" i="74" s="1"/>
  <c r="V38" i="74" s="1"/>
  <c r="AQ33" i="74"/>
  <c r="AR33" i="74" s="1"/>
  <c r="V33" i="74" s="1"/>
  <c r="AQ34" i="74"/>
  <c r="AR34" i="74" s="1"/>
  <c r="V34" i="74" s="1"/>
  <c r="AD39" i="74"/>
  <c r="AQ39" i="74" s="1"/>
  <c r="AR39" i="74" s="1"/>
  <c r="V39" i="74" s="1"/>
  <c r="AD37" i="74"/>
  <c r="AQ37" i="74" s="1"/>
  <c r="AR37" i="74" s="1"/>
  <c r="V37" i="74" s="1"/>
  <c r="AD35" i="74"/>
  <c r="AQ35" i="74" s="1"/>
  <c r="AR35" i="74" s="1"/>
  <c r="V35" i="74" s="1"/>
  <c r="AD32" i="74"/>
  <c r="AQ32" i="74" s="1"/>
  <c r="AR32" i="74" s="1"/>
  <c r="V32" i="74" s="1"/>
  <c r="G8" i="11"/>
  <c r="G9" i="11"/>
  <c r="G10" i="11"/>
  <c r="G11" i="11"/>
  <c r="E11" i="127" s="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E7" i="11"/>
  <c r="D32" i="11" l="1"/>
  <c r="D35" i="153" s="1"/>
  <c r="E32" i="127"/>
  <c r="E34" i="125"/>
  <c r="E34" i="124"/>
  <c r="G32" i="94"/>
  <c r="E34" i="52"/>
  <c r="G32" i="93"/>
  <c r="D24" i="11"/>
  <c r="D27" i="153" s="1"/>
  <c r="E24" i="127"/>
  <c r="E26" i="125"/>
  <c r="E26" i="124"/>
  <c r="G24" i="94"/>
  <c r="E26" i="52"/>
  <c r="G24" i="93"/>
  <c r="D20" i="11"/>
  <c r="D23" i="153" s="1"/>
  <c r="E20" i="127"/>
  <c r="E22" i="125"/>
  <c r="E22" i="124"/>
  <c r="G20" i="94"/>
  <c r="E22" i="52"/>
  <c r="G20" i="93"/>
  <c r="D16" i="11"/>
  <c r="D19" i="153" s="1"/>
  <c r="E16" i="127"/>
  <c r="E18" i="125"/>
  <c r="E18" i="124"/>
  <c r="E18" i="52"/>
  <c r="G16" i="94"/>
  <c r="G16" i="93"/>
  <c r="D31" i="11"/>
  <c r="D34" i="153" s="1"/>
  <c r="E31" i="127"/>
  <c r="E33" i="124"/>
  <c r="E33" i="125"/>
  <c r="G31" i="94"/>
  <c r="E33" i="52"/>
  <c r="G31" i="93"/>
  <c r="D19" i="11"/>
  <c r="D22" i="153" s="1"/>
  <c r="E19" i="127"/>
  <c r="E21" i="124"/>
  <c r="E21" i="125"/>
  <c r="E21" i="52"/>
  <c r="G19" i="93"/>
  <c r="G19" i="94"/>
  <c r="D15" i="11"/>
  <c r="D18" i="153" s="1"/>
  <c r="E15" i="127"/>
  <c r="E17" i="124"/>
  <c r="E17" i="125"/>
  <c r="G15" i="94"/>
  <c r="E17" i="52"/>
  <c r="G15" i="93"/>
  <c r="D10" i="11"/>
  <c r="D13" i="153" s="1"/>
  <c r="E10" i="127"/>
  <c r="E12" i="124"/>
  <c r="E12" i="125"/>
  <c r="G10" i="94"/>
  <c r="E12" i="52"/>
  <c r="G10" i="93"/>
  <c r="D28" i="11"/>
  <c r="D31" i="153" s="1"/>
  <c r="E28" i="127"/>
  <c r="E30" i="125"/>
  <c r="E30" i="124"/>
  <c r="G28" i="94"/>
  <c r="E30" i="52"/>
  <c r="G28" i="93"/>
  <c r="D27" i="11"/>
  <c r="D30" i="153" s="1"/>
  <c r="E27" i="127"/>
  <c r="E29" i="124"/>
  <c r="E29" i="125"/>
  <c r="G27" i="94"/>
  <c r="E29" i="52"/>
  <c r="G27" i="93"/>
  <c r="D23" i="11"/>
  <c r="D26" i="153" s="1"/>
  <c r="E23" i="127"/>
  <c r="E25" i="124"/>
  <c r="E25" i="125"/>
  <c r="E25" i="52"/>
  <c r="G23" i="94"/>
  <c r="G23" i="93"/>
  <c r="D30" i="11"/>
  <c r="D33" i="153" s="1"/>
  <c r="E30" i="127"/>
  <c r="E32" i="125"/>
  <c r="E32" i="124"/>
  <c r="E32" i="52"/>
  <c r="G30" i="93"/>
  <c r="G30" i="94"/>
  <c r="D26" i="11"/>
  <c r="D29" i="153" s="1"/>
  <c r="E26" i="127"/>
  <c r="E28" i="125"/>
  <c r="E28" i="124"/>
  <c r="E28" i="52"/>
  <c r="G26" i="93"/>
  <c r="G26" i="94"/>
  <c r="D22" i="11"/>
  <c r="D25" i="153" s="1"/>
  <c r="E22" i="127"/>
  <c r="E24" i="125"/>
  <c r="E24" i="124"/>
  <c r="E24" i="52"/>
  <c r="G22" i="93"/>
  <c r="G22" i="94"/>
  <c r="D18" i="11"/>
  <c r="D21" i="153" s="1"/>
  <c r="E18" i="127"/>
  <c r="E20" i="125"/>
  <c r="E20" i="124"/>
  <c r="G18" i="94"/>
  <c r="E20" i="52"/>
  <c r="G18" i="93"/>
  <c r="D14" i="11"/>
  <c r="D17" i="153" s="1"/>
  <c r="E14" i="127"/>
  <c r="E16" i="125"/>
  <c r="E16" i="124"/>
  <c r="E16" i="52"/>
  <c r="G14" i="94"/>
  <c r="G14" i="93"/>
  <c r="D29" i="11"/>
  <c r="D32" i="153" s="1"/>
  <c r="E29" i="127"/>
  <c r="E31" i="124"/>
  <c r="E31" i="125"/>
  <c r="E31" i="52"/>
  <c r="G29" i="93"/>
  <c r="G29" i="94"/>
  <c r="D25" i="11"/>
  <c r="D28" i="153" s="1"/>
  <c r="E25" i="127"/>
  <c r="E27" i="124"/>
  <c r="E27" i="125"/>
  <c r="E27" i="52"/>
  <c r="G25" i="94"/>
  <c r="G25" i="93"/>
  <c r="D21" i="11"/>
  <c r="D24" i="153" s="1"/>
  <c r="E21" i="127"/>
  <c r="E23" i="124"/>
  <c r="E23" i="125"/>
  <c r="E23" i="52"/>
  <c r="G21" i="93"/>
  <c r="G21" i="94"/>
  <c r="D17" i="11"/>
  <c r="D20" i="153" s="1"/>
  <c r="E17" i="127"/>
  <c r="E19" i="124"/>
  <c r="E19" i="125"/>
  <c r="E19" i="52"/>
  <c r="G17" i="93"/>
  <c r="G17" i="94"/>
  <c r="D13" i="11"/>
  <c r="D16" i="153" s="1"/>
  <c r="E13" i="127"/>
  <c r="E15" i="124"/>
  <c r="E15" i="125"/>
  <c r="E15" i="52"/>
  <c r="G13" i="93"/>
  <c r="G13" i="94"/>
  <c r="E13" i="124"/>
  <c r="E13" i="125"/>
  <c r="D11" i="11"/>
  <c r="D14" i="153" s="1"/>
  <c r="G11" i="93"/>
  <c r="G11" i="94"/>
  <c r="E13" i="52"/>
  <c r="J32" i="11"/>
  <c r="I32" i="11"/>
  <c r="H32" i="11"/>
  <c r="H24" i="11"/>
  <c r="J16" i="11"/>
  <c r="I16" i="11"/>
  <c r="H16" i="11"/>
  <c r="J31" i="11"/>
  <c r="I31" i="11"/>
  <c r="H31" i="11"/>
  <c r="I23" i="11"/>
  <c r="H23" i="11"/>
  <c r="H19" i="11"/>
  <c r="J10" i="11"/>
  <c r="H10" i="11"/>
  <c r="I10" i="11"/>
  <c r="J30" i="11"/>
  <c r="I30" i="11"/>
  <c r="H30" i="11"/>
  <c r="J26" i="11"/>
  <c r="H26" i="11"/>
  <c r="I26" i="11"/>
  <c r="H22" i="11"/>
  <c r="I18" i="11"/>
  <c r="J14" i="11"/>
  <c r="H14" i="11"/>
  <c r="I14" i="11"/>
  <c r="J28" i="11"/>
  <c r="I28" i="11"/>
  <c r="H28" i="11"/>
  <c r="H20" i="11"/>
  <c r="J11" i="11"/>
  <c r="I11" i="11"/>
  <c r="H11" i="11"/>
  <c r="J27" i="11"/>
  <c r="I27" i="11"/>
  <c r="I15" i="11"/>
  <c r="H15" i="11"/>
  <c r="J29" i="11"/>
  <c r="I29" i="11"/>
  <c r="H29" i="11"/>
  <c r="J25" i="11"/>
  <c r="J21" i="11"/>
  <c r="I21" i="11"/>
  <c r="J17" i="11"/>
  <c r="I17" i="11"/>
  <c r="H17" i="11"/>
  <c r="J13" i="11"/>
  <c r="I13" i="11"/>
  <c r="H13" i="11"/>
  <c r="D9" i="11"/>
  <c r="D8" i="11"/>
  <c r="D27" i="74"/>
  <c r="D27" i="75"/>
  <c r="D28" i="73"/>
  <c r="D30" i="51"/>
  <c r="D10" i="75"/>
  <c r="D10" i="74"/>
  <c r="D11" i="73"/>
  <c r="D13" i="51"/>
  <c r="Y13" i="51" s="1"/>
  <c r="D30" i="75"/>
  <c r="D30" i="74"/>
  <c r="D31" i="73"/>
  <c r="D33" i="51"/>
  <c r="D26" i="74"/>
  <c r="D27" i="73"/>
  <c r="D22" i="74"/>
  <c r="D23" i="73"/>
  <c r="D18" i="74"/>
  <c r="D19" i="73"/>
  <c r="D14" i="74"/>
  <c r="D15" i="73"/>
  <c r="O6" i="110"/>
  <c r="D9" i="75"/>
  <c r="D9" i="74"/>
  <c r="D10" i="73"/>
  <c r="D12" i="51"/>
  <c r="D19" i="74"/>
  <c r="D19" i="75"/>
  <c r="D20" i="73"/>
  <c r="D22" i="51"/>
  <c r="D29" i="75"/>
  <c r="D29" i="74"/>
  <c r="D30" i="73"/>
  <c r="D32" i="51"/>
  <c r="D25" i="75"/>
  <c r="D25" i="74"/>
  <c r="D26" i="73"/>
  <c r="D28" i="51"/>
  <c r="D21" i="75"/>
  <c r="D21" i="74"/>
  <c r="D17" i="75"/>
  <c r="D17" i="74"/>
  <c r="D13" i="75"/>
  <c r="D13" i="74"/>
  <c r="D14" i="73"/>
  <c r="D16" i="51"/>
  <c r="D31" i="74"/>
  <c r="D31" i="75"/>
  <c r="D32" i="73"/>
  <c r="D34" i="51"/>
  <c r="D23" i="74"/>
  <c r="D23" i="75"/>
  <c r="D24" i="73"/>
  <c r="D26" i="51"/>
  <c r="D15" i="74"/>
  <c r="D15" i="75"/>
  <c r="D16" i="73"/>
  <c r="D18" i="51"/>
  <c r="D28" i="75"/>
  <c r="D28" i="74"/>
  <c r="D29" i="73"/>
  <c r="D31" i="51"/>
  <c r="D24" i="75"/>
  <c r="D24" i="74"/>
  <c r="D20" i="75"/>
  <c r="D20" i="74"/>
  <c r="D16" i="75"/>
  <c r="D16" i="74"/>
  <c r="D17" i="73"/>
  <c r="D19" i="51"/>
  <c r="Y19" i="51" s="1"/>
  <c r="D12" i="75"/>
  <c r="D12" i="74"/>
  <c r="D13" i="73"/>
  <c r="D15" i="51"/>
  <c r="E7" i="94"/>
  <c r="E7" i="93"/>
  <c r="H7" i="93" s="1"/>
  <c r="F23" i="93"/>
  <c r="F11" i="93"/>
  <c r="F14" i="93"/>
  <c r="F10" i="93"/>
  <c r="F27" i="93"/>
  <c r="F15" i="93"/>
  <c r="F26" i="93"/>
  <c r="F18" i="93"/>
  <c r="F29" i="93"/>
  <c r="F25" i="93"/>
  <c r="F21" i="93"/>
  <c r="F17" i="93"/>
  <c r="F13" i="93"/>
  <c r="F9" i="93"/>
  <c r="F31" i="93"/>
  <c r="F19" i="93"/>
  <c r="F30" i="93"/>
  <c r="F22" i="93"/>
  <c r="F32" i="93"/>
  <c r="F28" i="93"/>
  <c r="F24" i="93"/>
  <c r="F20" i="93"/>
  <c r="F16" i="93"/>
  <c r="F12" i="93"/>
  <c r="F8" i="93"/>
  <c r="F7" i="94"/>
  <c r="F7" i="93"/>
  <c r="E22" i="51"/>
  <c r="E20" i="73"/>
  <c r="E13" i="51"/>
  <c r="E11" i="73"/>
  <c r="E33" i="51"/>
  <c r="E31" i="73"/>
  <c r="E29" i="51"/>
  <c r="E27" i="73"/>
  <c r="E25" i="51"/>
  <c r="E23" i="73"/>
  <c r="E21" i="51"/>
  <c r="E19" i="73"/>
  <c r="E17" i="51"/>
  <c r="E15" i="73"/>
  <c r="E12" i="51"/>
  <c r="E10" i="73"/>
  <c r="E34" i="51"/>
  <c r="E32" i="73"/>
  <c r="E26" i="51"/>
  <c r="E24" i="73"/>
  <c r="E18" i="51"/>
  <c r="E16" i="73"/>
  <c r="E32" i="51"/>
  <c r="E30" i="73"/>
  <c r="E28" i="51"/>
  <c r="E26" i="73"/>
  <c r="E24" i="51"/>
  <c r="E22" i="73"/>
  <c r="E20" i="51"/>
  <c r="E18" i="73"/>
  <c r="E16" i="51"/>
  <c r="E14" i="73"/>
  <c r="E11" i="51"/>
  <c r="E9" i="73"/>
  <c r="E30" i="51"/>
  <c r="E28" i="73"/>
  <c r="E31" i="51"/>
  <c r="E29" i="73"/>
  <c r="E27" i="51"/>
  <c r="E25" i="73"/>
  <c r="E23" i="51"/>
  <c r="E21" i="73"/>
  <c r="E19" i="51"/>
  <c r="E17" i="73"/>
  <c r="E15" i="51"/>
  <c r="E13" i="73"/>
  <c r="E10" i="51"/>
  <c r="E8" i="73"/>
  <c r="E7" i="73"/>
  <c r="Z14" i="51"/>
  <c r="Z14" i="125" s="1"/>
  <c r="N28" i="153" l="1"/>
  <c r="K28" i="153"/>
  <c r="L28" i="153"/>
  <c r="M28" i="153"/>
  <c r="O28" i="153"/>
  <c r="L25" i="153"/>
  <c r="M25" i="153"/>
  <c r="N25" i="153"/>
  <c r="K25" i="153"/>
  <c r="O25" i="153"/>
  <c r="M30" i="153"/>
  <c r="J30" i="153"/>
  <c r="K30" i="153"/>
  <c r="L30" i="153"/>
  <c r="N30" i="153"/>
  <c r="O30" i="153"/>
  <c r="M22" i="153"/>
  <c r="J22" i="153"/>
  <c r="L22" i="153"/>
  <c r="N22" i="153"/>
  <c r="K22" i="153"/>
  <c r="O22" i="153"/>
  <c r="N27" i="153"/>
  <c r="J27" i="153"/>
  <c r="K27" i="153"/>
  <c r="L27" i="153"/>
  <c r="M27" i="153"/>
  <c r="O27" i="153"/>
  <c r="L24" i="153"/>
  <c r="N24" i="153"/>
  <c r="M24" i="153"/>
  <c r="K24" i="153"/>
  <c r="O24" i="153"/>
  <c r="K21" i="153"/>
  <c r="N21" i="153"/>
  <c r="L21" i="153"/>
  <c r="M21" i="153"/>
  <c r="O21" i="153"/>
  <c r="K26" i="153"/>
  <c r="L26" i="153"/>
  <c r="M26" i="153"/>
  <c r="N26" i="153"/>
  <c r="J26" i="153"/>
  <c r="O26" i="153"/>
  <c r="J18" i="153"/>
  <c r="K18" i="153"/>
  <c r="N18" i="153"/>
  <c r="M18" i="153"/>
  <c r="L18" i="153"/>
  <c r="O18" i="153"/>
  <c r="N23" i="153"/>
  <c r="L23" i="153"/>
  <c r="M23" i="153"/>
  <c r="J23" i="153"/>
  <c r="K23" i="153"/>
  <c r="O23" i="153"/>
  <c r="Y15" i="51"/>
  <c r="Y15" i="125" s="1"/>
  <c r="D23" i="51"/>
  <c r="D27" i="51"/>
  <c r="Y31" i="51"/>
  <c r="Y31" i="125" s="1"/>
  <c r="Y18" i="125"/>
  <c r="Y18" i="51"/>
  <c r="Y26" i="51"/>
  <c r="Y26" i="125" s="1"/>
  <c r="Y34" i="125"/>
  <c r="Y34" i="51"/>
  <c r="Y16" i="51"/>
  <c r="Y16" i="125" s="1"/>
  <c r="D20" i="51"/>
  <c r="D24" i="51"/>
  <c r="Y28" i="51"/>
  <c r="Y28" i="125" s="1"/>
  <c r="Y32" i="125"/>
  <c r="Y32" i="51"/>
  <c r="Y22" i="51"/>
  <c r="Y22" i="125" s="1"/>
  <c r="Y12" i="125"/>
  <c r="Y12" i="51"/>
  <c r="D14" i="75"/>
  <c r="D18" i="75"/>
  <c r="D22" i="75"/>
  <c r="D26" i="75"/>
  <c r="H25" i="11"/>
  <c r="J15" i="11"/>
  <c r="I20" i="11"/>
  <c r="H18" i="11"/>
  <c r="J22" i="11"/>
  <c r="I19" i="11"/>
  <c r="J23" i="11"/>
  <c r="I24" i="11"/>
  <c r="J14" i="153"/>
  <c r="K14" i="153"/>
  <c r="L14" i="153"/>
  <c r="M14" i="153"/>
  <c r="N14" i="153"/>
  <c r="O14" i="153"/>
  <c r="N20" i="153"/>
  <c r="K20" i="153"/>
  <c r="M20" i="153"/>
  <c r="L20" i="153"/>
  <c r="O20" i="153"/>
  <c r="K17" i="153"/>
  <c r="L17" i="153"/>
  <c r="N17" i="153"/>
  <c r="J17" i="153"/>
  <c r="M17" i="153"/>
  <c r="O17" i="153"/>
  <c r="L33" i="153"/>
  <c r="M33" i="153"/>
  <c r="N33" i="153"/>
  <c r="K33" i="153"/>
  <c r="O33" i="153"/>
  <c r="K13" i="153"/>
  <c r="L13" i="153"/>
  <c r="M13" i="153"/>
  <c r="J13" i="153"/>
  <c r="N13" i="153"/>
  <c r="O13" i="153"/>
  <c r="N19" i="153"/>
  <c r="K19" i="153"/>
  <c r="L19" i="153"/>
  <c r="M19" i="153"/>
  <c r="O19" i="153"/>
  <c r="D21" i="73"/>
  <c r="D25" i="73"/>
  <c r="D18" i="73"/>
  <c r="D22" i="73"/>
  <c r="D17" i="51"/>
  <c r="D21" i="51"/>
  <c r="D25" i="51"/>
  <c r="D29" i="51"/>
  <c r="Y33" i="51"/>
  <c r="Y33" i="125" s="1"/>
  <c r="Y30" i="51"/>
  <c r="Y30" i="125" s="1"/>
  <c r="H21" i="11"/>
  <c r="I25" i="11"/>
  <c r="H27" i="11"/>
  <c r="J20" i="11"/>
  <c r="J18" i="11"/>
  <c r="I22" i="11"/>
  <c r="J19" i="11"/>
  <c r="J24" i="11"/>
  <c r="L16" i="153"/>
  <c r="N16" i="153"/>
  <c r="M16" i="153"/>
  <c r="J16" i="153"/>
  <c r="K16" i="153"/>
  <c r="O16" i="153"/>
  <c r="L32" i="153"/>
  <c r="N32" i="153"/>
  <c r="M32" i="153"/>
  <c r="K32" i="153"/>
  <c r="O32" i="153"/>
  <c r="K29" i="153"/>
  <c r="L29" i="153"/>
  <c r="M29" i="153"/>
  <c r="N29" i="153"/>
  <c r="O29" i="153"/>
  <c r="N31" i="153"/>
  <c r="L31" i="153"/>
  <c r="M31" i="153"/>
  <c r="J31" i="153"/>
  <c r="K31" i="153"/>
  <c r="O31" i="153"/>
  <c r="K34" i="153"/>
  <c r="L34" i="153"/>
  <c r="N34" i="153"/>
  <c r="J34" i="153"/>
  <c r="M34" i="153"/>
  <c r="O34" i="153"/>
  <c r="N35" i="153"/>
  <c r="L35" i="153"/>
  <c r="M35" i="153"/>
  <c r="K35" i="153"/>
  <c r="O35" i="153"/>
  <c r="D22" i="150"/>
  <c r="D22" i="151"/>
  <c r="D22" i="152"/>
  <c r="D19" i="151"/>
  <c r="D19" i="152"/>
  <c r="D19" i="150"/>
  <c r="D24" i="152"/>
  <c r="D24" i="150"/>
  <c r="D24" i="151"/>
  <c r="D16" i="152"/>
  <c r="D16" i="151"/>
  <c r="D16" i="150"/>
  <c r="D21" i="151"/>
  <c r="D21" i="150"/>
  <c r="D21" i="152"/>
  <c r="D12" i="151"/>
  <c r="D12" i="150"/>
  <c r="D12" i="152"/>
  <c r="D18" i="151"/>
  <c r="D18" i="152"/>
  <c r="D18" i="150"/>
  <c r="D15" i="152"/>
  <c r="D15" i="151"/>
  <c r="D15" i="150"/>
  <c r="D31" i="151"/>
  <c r="D31" i="152"/>
  <c r="D31" i="150"/>
  <c r="D11" i="151"/>
  <c r="D11" i="152"/>
  <c r="D11" i="150"/>
  <c r="D17" i="152"/>
  <c r="D17" i="150"/>
  <c r="D17" i="151"/>
  <c r="D14" i="152"/>
  <c r="D14" i="151"/>
  <c r="D14" i="150"/>
  <c r="D30" i="151"/>
  <c r="D30" i="150"/>
  <c r="D30" i="152"/>
  <c r="D27" i="152"/>
  <c r="D27" i="151"/>
  <c r="D27" i="150"/>
  <c r="D29" i="150"/>
  <c r="D29" i="152"/>
  <c r="D29" i="151"/>
  <c r="D32" i="151"/>
  <c r="D32" i="150"/>
  <c r="D32" i="152"/>
  <c r="D33" i="150"/>
  <c r="D33" i="152"/>
  <c r="D33" i="151"/>
  <c r="D26" i="152"/>
  <c r="D26" i="151"/>
  <c r="D26" i="150"/>
  <c r="D23" i="152"/>
  <c r="D23" i="151"/>
  <c r="D23" i="150"/>
  <c r="D28" i="152"/>
  <c r="D28" i="150"/>
  <c r="D28" i="151"/>
  <c r="D20" i="152"/>
  <c r="D20" i="151"/>
  <c r="D20" i="150"/>
  <c r="D25" i="152"/>
  <c r="D25" i="151"/>
  <c r="D25" i="150"/>
  <c r="D28" i="139"/>
  <c r="D27" i="147"/>
  <c r="D27" i="146"/>
  <c r="D27" i="145"/>
  <c r="D27" i="149"/>
  <c r="D27" i="144"/>
  <c r="D27" i="140"/>
  <c r="D27" i="148"/>
  <c r="D27" i="142"/>
  <c r="D27" i="141"/>
  <c r="D27" i="128"/>
  <c r="D27" i="143"/>
  <c r="D25" i="127"/>
  <c r="D27" i="124"/>
  <c r="D27" i="125"/>
  <c r="D25" i="93"/>
  <c r="D26" i="122"/>
  <c r="AW26" i="122" s="1"/>
  <c r="D26" i="119"/>
  <c r="AW26" i="119" s="1"/>
  <c r="D25" i="94"/>
  <c r="H25" i="94" s="1"/>
  <c r="D27" i="52"/>
  <c r="L27" i="52" s="1"/>
  <c r="M27" i="52" s="1"/>
  <c r="D26" i="96"/>
  <c r="AW26" i="96" s="1"/>
  <c r="D26" i="116"/>
  <c r="AW26" i="116" s="1"/>
  <c r="D26" i="115"/>
  <c r="AW26" i="115" s="1"/>
  <c r="D26" i="112"/>
  <c r="AW26" i="112" s="1"/>
  <c r="D26" i="111"/>
  <c r="AW26" i="111" s="1"/>
  <c r="D26" i="123"/>
  <c r="AW26" i="123" s="1"/>
  <c r="D26" i="118"/>
  <c r="AW26" i="118" s="1"/>
  <c r="D26" i="121"/>
  <c r="AW26" i="121" s="1"/>
  <c r="D26" i="114"/>
  <c r="AW26" i="114" s="1"/>
  <c r="D26" i="113"/>
  <c r="AW26" i="113" s="1"/>
  <c r="D26" i="120"/>
  <c r="AW26" i="120" s="1"/>
  <c r="D26" i="117"/>
  <c r="AW26" i="117" s="1"/>
  <c r="D25" i="139"/>
  <c r="D24" i="149"/>
  <c r="D24" i="148"/>
  <c r="D24" i="146"/>
  <c r="D24" i="145"/>
  <c r="D24" i="143"/>
  <c r="D24" i="141"/>
  <c r="D24" i="147"/>
  <c r="D24" i="144"/>
  <c r="D24" i="140"/>
  <c r="D24" i="128"/>
  <c r="D24" i="142"/>
  <c r="D22" i="127"/>
  <c r="D24" i="125"/>
  <c r="D24" i="124"/>
  <c r="D22" i="94"/>
  <c r="H22" i="94" s="1"/>
  <c r="D22" i="93"/>
  <c r="D24" i="52"/>
  <c r="D23" i="121"/>
  <c r="AW23" i="121" s="1"/>
  <c r="D23" i="118"/>
  <c r="AW23" i="118" s="1"/>
  <c r="D23" i="96"/>
  <c r="AW23" i="96" s="1"/>
  <c r="D23" i="119"/>
  <c r="AW23" i="119" s="1"/>
  <c r="D23" i="115"/>
  <c r="AW23" i="115" s="1"/>
  <c r="D23" i="116"/>
  <c r="AW23" i="116" s="1"/>
  <c r="D23" i="122"/>
  <c r="AW23" i="122" s="1"/>
  <c r="D23" i="113"/>
  <c r="AW23" i="113" s="1"/>
  <c r="D23" i="120"/>
  <c r="AW23" i="120" s="1"/>
  <c r="D23" i="123"/>
  <c r="AW23" i="123" s="1"/>
  <c r="D23" i="117"/>
  <c r="AW23" i="117" s="1"/>
  <c r="D23" i="114"/>
  <c r="AW23" i="114" s="1"/>
  <c r="D23" i="112"/>
  <c r="AW23" i="112" s="1"/>
  <c r="D23" i="111"/>
  <c r="AW23" i="111" s="1"/>
  <c r="D29" i="146"/>
  <c r="D29" i="145"/>
  <c r="D29" i="140"/>
  <c r="D30" i="139"/>
  <c r="D29" i="149"/>
  <c r="D29" i="147"/>
  <c r="D29" i="148"/>
  <c r="D29" i="144"/>
  <c r="D29" i="128"/>
  <c r="D29" i="141"/>
  <c r="D29" i="143"/>
  <c r="D29" i="142"/>
  <c r="D27" i="127"/>
  <c r="D29" i="124"/>
  <c r="D29" i="125"/>
  <c r="D29" i="52"/>
  <c r="D28" i="117"/>
  <c r="AW28" i="117" s="1"/>
  <c r="D28" i="112"/>
  <c r="AW28" i="112" s="1"/>
  <c r="D28" i="96"/>
  <c r="AW28" i="96" s="1"/>
  <c r="D27" i="94"/>
  <c r="H27" i="94" s="1"/>
  <c r="D27" i="93"/>
  <c r="D28" i="118"/>
  <c r="AW28" i="118" s="1"/>
  <c r="D28" i="120"/>
  <c r="AW28" i="120" s="1"/>
  <c r="D28" i="123"/>
  <c r="AW28" i="123" s="1"/>
  <c r="D28" i="119"/>
  <c r="AW28" i="119" s="1"/>
  <c r="D28" i="116"/>
  <c r="AW28" i="116" s="1"/>
  <c r="D28" i="113"/>
  <c r="AW28" i="113" s="1"/>
  <c r="D28" i="114"/>
  <c r="AW28" i="114" s="1"/>
  <c r="D28" i="111"/>
  <c r="AW28" i="111" s="1"/>
  <c r="D28" i="122"/>
  <c r="AW28" i="122" s="1"/>
  <c r="D28" i="121"/>
  <c r="AW28" i="121" s="1"/>
  <c r="D28" i="115"/>
  <c r="AW28" i="115" s="1"/>
  <c r="D21" i="148"/>
  <c r="D21" i="147"/>
  <c r="D21" i="143"/>
  <c r="D21" i="142"/>
  <c r="D21" i="140"/>
  <c r="D22" i="139"/>
  <c r="D21" i="149"/>
  <c r="D21" i="145"/>
  <c r="D21" i="144"/>
  <c r="D21" i="146"/>
  <c r="D21" i="128"/>
  <c r="D21" i="141"/>
  <c r="D19" i="127"/>
  <c r="D21" i="124"/>
  <c r="D21" i="125"/>
  <c r="D21" i="52"/>
  <c r="D20" i="117"/>
  <c r="AW20" i="117" s="1"/>
  <c r="D20" i="96"/>
  <c r="AW20" i="96" s="1"/>
  <c r="D19" i="94"/>
  <c r="H19" i="94" s="1"/>
  <c r="D20" i="112"/>
  <c r="AW20" i="112" s="1"/>
  <c r="D19" i="93"/>
  <c r="D20" i="118"/>
  <c r="AW20" i="118" s="1"/>
  <c r="D20" i="114"/>
  <c r="AW20" i="114" s="1"/>
  <c r="D20" i="111"/>
  <c r="AW20" i="111" s="1"/>
  <c r="D20" i="122"/>
  <c r="AW20" i="122" s="1"/>
  <c r="D20" i="121"/>
  <c r="AW20" i="121" s="1"/>
  <c r="D20" i="119"/>
  <c r="AW20" i="119" s="1"/>
  <c r="D20" i="116"/>
  <c r="AW20" i="116" s="1"/>
  <c r="D20" i="115"/>
  <c r="AW20" i="115" s="1"/>
  <c r="D20" i="120"/>
  <c r="AW20" i="120" s="1"/>
  <c r="D20" i="123"/>
  <c r="AW20" i="123" s="1"/>
  <c r="D20" i="113"/>
  <c r="AW20" i="113" s="1"/>
  <c r="D26" i="149"/>
  <c r="D26" i="146"/>
  <c r="D26" i="145"/>
  <c r="D26" i="143"/>
  <c r="D27" i="139"/>
  <c r="D26" i="148"/>
  <c r="D26" i="147"/>
  <c r="D26" i="144"/>
  <c r="D26" i="142"/>
  <c r="D26" i="141"/>
  <c r="D26" i="128"/>
  <c r="D26" i="140"/>
  <c r="D24" i="127"/>
  <c r="D26" i="125"/>
  <c r="D26" i="124"/>
  <c r="D25" i="117"/>
  <c r="AW25" i="117" s="1"/>
  <c r="D26" i="52"/>
  <c r="L26" i="52" s="1"/>
  <c r="M26" i="52" s="1"/>
  <c r="D25" i="114"/>
  <c r="AW25" i="114" s="1"/>
  <c r="D25" i="96"/>
  <c r="AW25" i="96" s="1"/>
  <c r="D25" i="116"/>
  <c r="AW25" i="116" s="1"/>
  <c r="D24" i="94"/>
  <c r="H24" i="94" s="1"/>
  <c r="D25" i="113"/>
  <c r="AW25" i="113" s="1"/>
  <c r="D24" i="93"/>
  <c r="D25" i="123"/>
  <c r="AW25" i="123" s="1"/>
  <c r="D25" i="121"/>
  <c r="AW25" i="121" s="1"/>
  <c r="D25" i="119"/>
  <c r="AW25" i="119" s="1"/>
  <c r="D25" i="112"/>
  <c r="AW25" i="112" s="1"/>
  <c r="D25" i="120"/>
  <c r="AW25" i="120" s="1"/>
  <c r="D25" i="122"/>
  <c r="AW25" i="122" s="1"/>
  <c r="D25" i="118"/>
  <c r="AW25" i="118" s="1"/>
  <c r="D25" i="115"/>
  <c r="AW25" i="115" s="1"/>
  <c r="D25" i="111"/>
  <c r="AW25" i="111" s="1"/>
  <c r="L26" i="124"/>
  <c r="D24" i="139"/>
  <c r="D23" i="148"/>
  <c r="D23" i="142"/>
  <c r="D23" i="149"/>
  <c r="D23" i="144"/>
  <c r="D23" i="140"/>
  <c r="D23" i="146"/>
  <c r="D23" i="145"/>
  <c r="D23" i="147"/>
  <c r="D23" i="128"/>
  <c r="D23" i="141"/>
  <c r="D23" i="143"/>
  <c r="D21" i="127"/>
  <c r="D23" i="124"/>
  <c r="D23" i="125"/>
  <c r="D21" i="93"/>
  <c r="D23" i="52"/>
  <c r="L23" i="52" s="1"/>
  <c r="M23" i="52" s="1"/>
  <c r="D22" i="119"/>
  <c r="AW22" i="119" s="1"/>
  <c r="D22" i="96"/>
  <c r="AW22" i="96" s="1"/>
  <c r="D21" i="94"/>
  <c r="H21" i="94" s="1"/>
  <c r="D22" i="111"/>
  <c r="AW22" i="111" s="1"/>
  <c r="D22" i="123"/>
  <c r="AW22" i="123" s="1"/>
  <c r="D22" i="121"/>
  <c r="AW22" i="121" s="1"/>
  <c r="D22" i="117"/>
  <c r="AW22" i="117" s="1"/>
  <c r="D22" i="114"/>
  <c r="AW22" i="114" s="1"/>
  <c r="D22" i="122"/>
  <c r="AW22" i="122" s="1"/>
  <c r="D22" i="120"/>
  <c r="AW22" i="120" s="1"/>
  <c r="D22" i="116"/>
  <c r="AW22" i="116" s="1"/>
  <c r="D22" i="118"/>
  <c r="AW22" i="118" s="1"/>
  <c r="D22" i="115"/>
  <c r="AW22" i="115" s="1"/>
  <c r="D22" i="112"/>
  <c r="AW22" i="112" s="1"/>
  <c r="D22" i="113"/>
  <c r="AW22" i="113" s="1"/>
  <c r="D20" i="147"/>
  <c r="D20" i="146"/>
  <c r="D20" i="145"/>
  <c r="D21" i="139"/>
  <c r="D20" i="148"/>
  <c r="D20" i="149"/>
  <c r="D20" i="143"/>
  <c r="D20" i="142"/>
  <c r="D20" i="141"/>
  <c r="D20" i="140"/>
  <c r="D20" i="144"/>
  <c r="D20" i="128"/>
  <c r="D18" i="127"/>
  <c r="D20" i="125"/>
  <c r="D20" i="124"/>
  <c r="D19" i="120"/>
  <c r="AW19" i="120" s="1"/>
  <c r="D19" i="118"/>
  <c r="AW19" i="118" s="1"/>
  <c r="D18" i="94"/>
  <c r="H18" i="94" s="1"/>
  <c r="D18" i="93"/>
  <c r="D20" i="52"/>
  <c r="L20" i="52" s="1"/>
  <c r="M20" i="52" s="1"/>
  <c r="D19" i="96"/>
  <c r="AW19" i="96" s="1"/>
  <c r="D19" i="116"/>
  <c r="AW19" i="116" s="1"/>
  <c r="D19" i="113"/>
  <c r="AW19" i="113" s="1"/>
  <c r="D19" i="122"/>
  <c r="AW19" i="122" s="1"/>
  <c r="D19" i="117"/>
  <c r="AW19" i="117" s="1"/>
  <c r="D19" i="114"/>
  <c r="AW19" i="114" s="1"/>
  <c r="D19" i="111"/>
  <c r="AW19" i="111" s="1"/>
  <c r="D19" i="123"/>
  <c r="AW19" i="123" s="1"/>
  <c r="D19" i="112"/>
  <c r="AW19" i="112" s="1"/>
  <c r="D19" i="121"/>
  <c r="AW19" i="121" s="1"/>
  <c r="D19" i="119"/>
  <c r="AW19" i="119" s="1"/>
  <c r="D19" i="115"/>
  <c r="AW19" i="115" s="1"/>
  <c r="D25" i="148"/>
  <c r="D25" i="147"/>
  <c r="D25" i="146"/>
  <c r="D25" i="145"/>
  <c r="D26" i="139"/>
  <c r="D25" i="142"/>
  <c r="D25" i="140"/>
  <c r="D25" i="149"/>
  <c r="D25" i="143"/>
  <c r="D25" i="128"/>
  <c r="D25" i="141"/>
  <c r="D25" i="144"/>
  <c r="D23" i="127"/>
  <c r="D25" i="124"/>
  <c r="D25" i="125"/>
  <c r="D25" i="52"/>
  <c r="L25" i="52" s="1"/>
  <c r="M25" i="52" s="1"/>
  <c r="D24" i="96"/>
  <c r="AW24" i="96" s="1"/>
  <c r="D24" i="118"/>
  <c r="AW24" i="118" s="1"/>
  <c r="D24" i="112"/>
  <c r="AW24" i="112" s="1"/>
  <c r="D24" i="120"/>
  <c r="AW24" i="120" s="1"/>
  <c r="D24" i="117"/>
  <c r="AW24" i="117" s="1"/>
  <c r="D23" i="93"/>
  <c r="D23" i="94"/>
  <c r="H23" i="94" s="1"/>
  <c r="D24" i="113"/>
  <c r="AW24" i="113" s="1"/>
  <c r="D24" i="114"/>
  <c r="AW24" i="114" s="1"/>
  <c r="D24" i="122"/>
  <c r="AW24" i="122" s="1"/>
  <c r="D24" i="121"/>
  <c r="AW24" i="121" s="1"/>
  <c r="D24" i="115"/>
  <c r="AW24" i="115" s="1"/>
  <c r="D24" i="123"/>
  <c r="AW24" i="123" s="1"/>
  <c r="D24" i="119"/>
  <c r="AW24" i="119" s="1"/>
  <c r="D24" i="116"/>
  <c r="AW24" i="116" s="1"/>
  <c r="D24" i="111"/>
  <c r="AW24" i="111" s="1"/>
  <c r="D17" i="147"/>
  <c r="D17" i="146"/>
  <c r="D17" i="145"/>
  <c r="D17" i="148"/>
  <c r="D18" i="139"/>
  <c r="D17" i="143"/>
  <c r="D17" i="141"/>
  <c r="D17" i="140"/>
  <c r="D17" i="149"/>
  <c r="D17" i="144"/>
  <c r="D17" i="142"/>
  <c r="D17" i="128"/>
  <c r="D15" i="127"/>
  <c r="D17" i="124"/>
  <c r="D17" i="125"/>
  <c r="D17" i="52"/>
  <c r="L17" i="52" s="1"/>
  <c r="M17" i="52" s="1"/>
  <c r="D16" i="120"/>
  <c r="AW16" i="120" s="1"/>
  <c r="D16" i="96"/>
  <c r="AW16" i="96" s="1"/>
  <c r="D16" i="118"/>
  <c r="AW16" i="118" s="1"/>
  <c r="D15" i="94"/>
  <c r="H15" i="94" s="1"/>
  <c r="D16" i="117"/>
  <c r="AW16" i="117" s="1"/>
  <c r="D15" i="93"/>
  <c r="D16" i="112"/>
  <c r="AW16" i="112" s="1"/>
  <c r="D16" i="122"/>
  <c r="AW16" i="122" s="1"/>
  <c r="D16" i="121"/>
  <c r="AW16" i="121" s="1"/>
  <c r="D16" i="115"/>
  <c r="AW16" i="115" s="1"/>
  <c r="D16" i="123"/>
  <c r="AW16" i="123" s="1"/>
  <c r="D16" i="113"/>
  <c r="AW16" i="113" s="1"/>
  <c r="D16" i="111"/>
  <c r="AW16" i="111" s="1"/>
  <c r="D16" i="119"/>
  <c r="AW16" i="119" s="1"/>
  <c r="D16" i="116"/>
  <c r="AW16" i="116" s="1"/>
  <c r="D16" i="114"/>
  <c r="AW16" i="114" s="1"/>
  <c r="D22" i="147"/>
  <c r="D22" i="146"/>
  <c r="D22" i="145"/>
  <c r="D22" i="144"/>
  <c r="D22" i="128"/>
  <c r="D22" i="149"/>
  <c r="D22" i="140"/>
  <c r="D22" i="141"/>
  <c r="D23" i="139"/>
  <c r="D22" i="148"/>
  <c r="D22" i="142"/>
  <c r="D22" i="143"/>
  <c r="D20" i="127"/>
  <c r="D22" i="125"/>
  <c r="D22" i="124"/>
  <c r="D21" i="113"/>
  <c r="AW21" i="113" s="1"/>
  <c r="D22" i="52"/>
  <c r="D21" i="96"/>
  <c r="AW21" i="96" s="1"/>
  <c r="D21" i="117"/>
  <c r="AW21" i="117" s="1"/>
  <c r="D21" i="114"/>
  <c r="AW21" i="114" s="1"/>
  <c r="D21" i="116"/>
  <c r="AW21" i="116" s="1"/>
  <c r="D20" i="94"/>
  <c r="H20" i="94" s="1"/>
  <c r="D20" i="93"/>
  <c r="D21" i="118"/>
  <c r="AW21" i="118" s="1"/>
  <c r="D21" i="122"/>
  <c r="AW21" i="122" s="1"/>
  <c r="D21" i="121"/>
  <c r="AW21" i="121" s="1"/>
  <c r="D21" i="115"/>
  <c r="AW21" i="115" s="1"/>
  <c r="D21" i="123"/>
  <c r="AW21" i="123" s="1"/>
  <c r="D21" i="120"/>
  <c r="AW21" i="120" s="1"/>
  <c r="D21" i="119"/>
  <c r="AW21" i="119" s="1"/>
  <c r="D21" i="112"/>
  <c r="AW21" i="112" s="1"/>
  <c r="D21" i="111"/>
  <c r="AW21" i="111" s="1"/>
  <c r="D13" i="149"/>
  <c r="D13" i="148"/>
  <c r="D13" i="141"/>
  <c r="D13" i="146"/>
  <c r="D13" i="145"/>
  <c r="D13" i="140"/>
  <c r="D14" i="139"/>
  <c r="D13" i="147"/>
  <c r="D13" i="144"/>
  <c r="D13" i="128"/>
  <c r="D13" i="143"/>
  <c r="D13" i="142"/>
  <c r="D11" i="127"/>
  <c r="D12" i="120"/>
  <c r="AW12" i="120" s="1"/>
  <c r="D12" i="123"/>
  <c r="AW12" i="123" s="1"/>
  <c r="D12" i="119"/>
  <c r="AW12" i="119" s="1"/>
  <c r="D12" i="122"/>
  <c r="AW12" i="122" s="1"/>
  <c r="D12" i="121"/>
  <c r="AW12" i="121" s="1"/>
  <c r="D20" i="139"/>
  <c r="D19" i="147"/>
  <c r="D19" i="146"/>
  <c r="D19" i="145"/>
  <c r="D19" i="142"/>
  <c r="D19" i="149"/>
  <c r="D19" i="144"/>
  <c r="D19" i="143"/>
  <c r="D19" i="141"/>
  <c r="D19" i="140"/>
  <c r="D19" i="148"/>
  <c r="D19" i="128"/>
  <c r="D17" i="127"/>
  <c r="D19" i="124"/>
  <c r="D19" i="125"/>
  <c r="D17" i="93"/>
  <c r="D19" i="52"/>
  <c r="D18" i="96"/>
  <c r="AW18" i="96" s="1"/>
  <c r="D18" i="119"/>
  <c r="AW18" i="119" s="1"/>
  <c r="D17" i="94"/>
  <c r="H17" i="94" s="1"/>
  <c r="D18" i="121"/>
  <c r="AW18" i="121" s="1"/>
  <c r="D18" i="120"/>
  <c r="AW18" i="120" s="1"/>
  <c r="D18" i="116"/>
  <c r="AW18" i="116" s="1"/>
  <c r="D18" i="114"/>
  <c r="AW18" i="114" s="1"/>
  <c r="D18" i="113"/>
  <c r="AW18" i="113" s="1"/>
  <c r="D18" i="111"/>
  <c r="AW18" i="111" s="1"/>
  <c r="D18" i="118"/>
  <c r="AW18" i="118" s="1"/>
  <c r="D18" i="123"/>
  <c r="AW18" i="123" s="1"/>
  <c r="D18" i="122"/>
  <c r="AW18" i="122" s="1"/>
  <c r="D18" i="115"/>
  <c r="AW18" i="115" s="1"/>
  <c r="D18" i="112"/>
  <c r="AW18" i="112" s="1"/>
  <c r="D18" i="117"/>
  <c r="AW18" i="117" s="1"/>
  <c r="D17" i="139"/>
  <c r="D16" i="149"/>
  <c r="D16" i="148"/>
  <c r="D16" i="147"/>
  <c r="D16" i="141"/>
  <c r="D16" i="142"/>
  <c r="D16" i="146"/>
  <c r="D16" i="140"/>
  <c r="D16" i="144"/>
  <c r="D16" i="128"/>
  <c r="D16" i="143"/>
  <c r="D16" i="145"/>
  <c r="D14" i="127"/>
  <c r="D16" i="125"/>
  <c r="D16" i="124"/>
  <c r="D14" i="93"/>
  <c r="D14" i="94"/>
  <c r="H14" i="94" s="1"/>
  <c r="D16" i="52"/>
  <c r="L16" i="52" s="1"/>
  <c r="M16" i="52" s="1"/>
  <c r="D15" i="118"/>
  <c r="AW15" i="118" s="1"/>
  <c r="D15" i="96"/>
  <c r="AW15" i="96" s="1"/>
  <c r="D15" i="122"/>
  <c r="AW15" i="122" s="1"/>
  <c r="D15" i="120"/>
  <c r="AW15" i="120" s="1"/>
  <c r="D15" i="123"/>
  <c r="AW15" i="123" s="1"/>
  <c r="D15" i="119"/>
  <c r="AW15" i="119" s="1"/>
  <c r="D15" i="115"/>
  <c r="AW15" i="115" s="1"/>
  <c r="D15" i="113"/>
  <c r="AW15" i="113" s="1"/>
  <c r="D15" i="121"/>
  <c r="AW15" i="121" s="1"/>
  <c r="D15" i="117"/>
  <c r="AW15" i="117" s="1"/>
  <c r="D15" i="116"/>
  <c r="AW15" i="116" s="1"/>
  <c r="D15" i="114"/>
  <c r="AW15" i="114" s="1"/>
  <c r="D15" i="112"/>
  <c r="AW15" i="112" s="1"/>
  <c r="D15" i="111"/>
  <c r="AW15" i="111" s="1"/>
  <c r="D32" i="149"/>
  <c r="D32" i="148"/>
  <c r="D33" i="139"/>
  <c r="D32" i="147"/>
  <c r="D32" i="141"/>
  <c r="D32" i="145"/>
  <c r="D32" i="140"/>
  <c r="D32" i="144"/>
  <c r="D32" i="146"/>
  <c r="D32" i="128"/>
  <c r="D32" i="143"/>
  <c r="D32" i="142"/>
  <c r="D30" i="127"/>
  <c r="D32" i="125"/>
  <c r="D32" i="124"/>
  <c r="D32" i="52"/>
  <c r="L32" i="52" s="1"/>
  <c r="M32" i="52" s="1"/>
  <c r="D31" i="118"/>
  <c r="AW31" i="118" s="1"/>
  <c r="D31" i="96"/>
  <c r="AW31" i="96" s="1"/>
  <c r="D30" i="94"/>
  <c r="H30" i="94" s="1"/>
  <c r="D30" i="93"/>
  <c r="D31" i="121"/>
  <c r="AW31" i="121" s="1"/>
  <c r="D31" i="122"/>
  <c r="AW31" i="122" s="1"/>
  <c r="D31" i="111"/>
  <c r="AW31" i="111" s="1"/>
  <c r="D31" i="120"/>
  <c r="AW31" i="120" s="1"/>
  <c r="D31" i="123"/>
  <c r="AW31" i="123" s="1"/>
  <c r="D31" i="112"/>
  <c r="AW31" i="112" s="1"/>
  <c r="D31" i="119"/>
  <c r="AW31" i="119" s="1"/>
  <c r="D31" i="114"/>
  <c r="AW31" i="114" s="1"/>
  <c r="D31" i="117"/>
  <c r="AW31" i="117" s="1"/>
  <c r="D31" i="116"/>
  <c r="AW31" i="116" s="1"/>
  <c r="D31" i="115"/>
  <c r="AW31" i="115" s="1"/>
  <c r="D31" i="113"/>
  <c r="AW31" i="113" s="1"/>
  <c r="D12" i="147"/>
  <c r="D12" i="146"/>
  <c r="D12" i="145"/>
  <c r="D13" i="139"/>
  <c r="D12" i="149"/>
  <c r="D12" i="148"/>
  <c r="D12" i="143"/>
  <c r="D12" i="142"/>
  <c r="D12" i="144"/>
  <c r="D12" i="140"/>
  <c r="D12" i="141"/>
  <c r="D12" i="128"/>
  <c r="D10" i="127"/>
  <c r="D12" i="124"/>
  <c r="D12" i="125"/>
  <c r="D12" i="52"/>
  <c r="L12" i="52" s="1"/>
  <c r="M12" i="52" s="1"/>
  <c r="D11" i="118"/>
  <c r="AW11" i="118" s="1"/>
  <c r="D11" i="96"/>
  <c r="AW11" i="96" s="1"/>
  <c r="D10" i="94"/>
  <c r="H10" i="94" s="1"/>
  <c r="D11" i="120"/>
  <c r="AW11" i="120" s="1"/>
  <c r="D10" i="93"/>
  <c r="D11" i="123"/>
  <c r="AW11" i="123" s="1"/>
  <c r="D11" i="113"/>
  <c r="AW11" i="113" s="1"/>
  <c r="D11" i="112"/>
  <c r="AW11" i="112" s="1"/>
  <c r="D11" i="121"/>
  <c r="AW11" i="121" s="1"/>
  <c r="D11" i="119"/>
  <c r="AW11" i="119" s="1"/>
  <c r="D11" i="115"/>
  <c r="AW11" i="115" s="1"/>
  <c r="D11" i="114"/>
  <c r="AW11" i="114" s="1"/>
  <c r="D11" i="117"/>
  <c r="AW11" i="117" s="1"/>
  <c r="D11" i="116"/>
  <c r="AW11" i="116" s="1"/>
  <c r="D11" i="111"/>
  <c r="AW11" i="111" s="1"/>
  <c r="D11" i="122"/>
  <c r="AW11" i="122" s="1"/>
  <c r="D18" i="148"/>
  <c r="D18" i="141"/>
  <c r="D19" i="139"/>
  <c r="D18" i="144"/>
  <c r="D18" i="128"/>
  <c r="D18" i="149"/>
  <c r="D18" i="146"/>
  <c r="D18" i="145"/>
  <c r="D18" i="143"/>
  <c r="D18" i="147"/>
  <c r="D18" i="142"/>
  <c r="D18" i="140"/>
  <c r="D16" i="127"/>
  <c r="D18" i="125"/>
  <c r="D18" i="124"/>
  <c r="D17" i="117"/>
  <c r="AW17" i="117" s="1"/>
  <c r="D17" i="116"/>
  <c r="AW17" i="116" s="1"/>
  <c r="D16" i="94"/>
  <c r="H16" i="94" s="1"/>
  <c r="D18" i="52"/>
  <c r="D17" i="113"/>
  <c r="AW17" i="113" s="1"/>
  <c r="D17" i="96"/>
  <c r="AW17" i="96" s="1"/>
  <c r="D17" i="114"/>
  <c r="AW17" i="114" s="1"/>
  <c r="D16" i="93"/>
  <c r="D17" i="122"/>
  <c r="AW17" i="122" s="1"/>
  <c r="D17" i="121"/>
  <c r="AW17" i="121" s="1"/>
  <c r="D17" i="115"/>
  <c r="AW17" i="115" s="1"/>
  <c r="D17" i="123"/>
  <c r="AW17" i="123" s="1"/>
  <c r="D17" i="120"/>
  <c r="AW17" i="120" s="1"/>
  <c r="D17" i="119"/>
  <c r="AW17" i="119" s="1"/>
  <c r="D17" i="118"/>
  <c r="AW17" i="118" s="1"/>
  <c r="D17" i="112"/>
  <c r="AW17" i="112" s="1"/>
  <c r="D17" i="111"/>
  <c r="AW17" i="111" s="1"/>
  <c r="D16" i="139"/>
  <c r="D15" i="149"/>
  <c r="D15" i="146"/>
  <c r="D15" i="145"/>
  <c r="D15" i="143"/>
  <c r="D15" i="148"/>
  <c r="D15" i="147"/>
  <c r="D15" i="144"/>
  <c r="D15" i="140"/>
  <c r="D15" i="142"/>
  <c r="D15" i="141"/>
  <c r="D15" i="128"/>
  <c r="D13" i="127"/>
  <c r="D15" i="124"/>
  <c r="D15" i="125"/>
  <c r="D14" i="119"/>
  <c r="AW14" i="119" s="1"/>
  <c r="D13" i="93"/>
  <c r="D15" i="52"/>
  <c r="L15" i="52" s="1"/>
  <c r="M15" i="52" s="1"/>
  <c r="D14" i="96"/>
  <c r="AW14" i="96" s="1"/>
  <c r="D13" i="94"/>
  <c r="H13" i="94" s="1"/>
  <c r="D14" i="122"/>
  <c r="AW14" i="122" s="1"/>
  <c r="D14" i="112"/>
  <c r="AW14" i="112" s="1"/>
  <c r="D14" i="111"/>
  <c r="AW14" i="111" s="1"/>
  <c r="D14" i="123"/>
  <c r="AW14" i="123" s="1"/>
  <c r="D14" i="117"/>
  <c r="AW14" i="117" s="1"/>
  <c r="D14" i="115"/>
  <c r="AW14" i="115" s="1"/>
  <c r="D14" i="120"/>
  <c r="AW14" i="120" s="1"/>
  <c r="D14" i="116"/>
  <c r="AW14" i="116" s="1"/>
  <c r="D14" i="121"/>
  <c r="AW14" i="121" s="1"/>
  <c r="D14" i="118"/>
  <c r="AW14" i="118" s="1"/>
  <c r="D14" i="114"/>
  <c r="AW14" i="114" s="1"/>
  <c r="D14" i="113"/>
  <c r="AW14" i="113" s="1"/>
  <c r="D32" i="139"/>
  <c r="D31" i="148"/>
  <c r="D31" i="149"/>
  <c r="D31" i="146"/>
  <c r="D31" i="145"/>
  <c r="D31" i="143"/>
  <c r="D31" i="147"/>
  <c r="D31" i="144"/>
  <c r="D31" i="142"/>
  <c r="D31" i="140"/>
  <c r="D31" i="141"/>
  <c r="D31" i="128"/>
  <c r="D29" i="127"/>
  <c r="D31" i="124"/>
  <c r="D31" i="125"/>
  <c r="D30" i="119"/>
  <c r="AW30" i="119" s="1"/>
  <c r="D29" i="94"/>
  <c r="H29" i="94" s="1"/>
  <c r="D29" i="93"/>
  <c r="D31" i="52"/>
  <c r="D30" i="96"/>
  <c r="AW30" i="96" s="1"/>
  <c r="D30" i="111"/>
  <c r="AW30" i="111" s="1"/>
  <c r="D30" i="122"/>
  <c r="AW30" i="122" s="1"/>
  <c r="D30" i="120"/>
  <c r="AW30" i="120" s="1"/>
  <c r="D30" i="117"/>
  <c r="AW30" i="117" s="1"/>
  <c r="D30" i="115"/>
  <c r="AW30" i="115" s="1"/>
  <c r="D30" i="116"/>
  <c r="AW30" i="116" s="1"/>
  <c r="D30" i="112"/>
  <c r="AW30" i="112" s="1"/>
  <c r="D30" i="123"/>
  <c r="AW30" i="123" s="1"/>
  <c r="D30" i="121"/>
  <c r="AW30" i="121" s="1"/>
  <c r="D30" i="118"/>
  <c r="AW30" i="118" s="1"/>
  <c r="D30" i="114"/>
  <c r="AW30" i="114" s="1"/>
  <c r="D30" i="113"/>
  <c r="AW30" i="113" s="1"/>
  <c r="D28" i="148"/>
  <c r="D28" i="147"/>
  <c r="D28" i="146"/>
  <c r="D28" i="145"/>
  <c r="D29" i="139"/>
  <c r="D28" i="149"/>
  <c r="D28" i="142"/>
  <c r="D28" i="141"/>
  <c r="D28" i="143"/>
  <c r="D28" i="144"/>
  <c r="D28" i="140"/>
  <c r="D28" i="128"/>
  <c r="D26" i="127"/>
  <c r="D28" i="125"/>
  <c r="D28" i="124"/>
  <c r="D27" i="118"/>
  <c r="AW27" i="118" s="1"/>
  <c r="D26" i="93"/>
  <c r="D27" i="120"/>
  <c r="AW27" i="120" s="1"/>
  <c r="D28" i="52"/>
  <c r="D27" i="96"/>
  <c r="AW27" i="96" s="1"/>
  <c r="D26" i="94"/>
  <c r="H26" i="94" s="1"/>
  <c r="D27" i="123"/>
  <c r="AW27" i="123" s="1"/>
  <c r="D27" i="112"/>
  <c r="AW27" i="112" s="1"/>
  <c r="D27" i="119"/>
  <c r="AW27" i="119" s="1"/>
  <c r="D27" i="117"/>
  <c r="AW27" i="117" s="1"/>
  <c r="D27" i="114"/>
  <c r="AW27" i="114" s="1"/>
  <c r="D27" i="121"/>
  <c r="AW27" i="121" s="1"/>
  <c r="D27" i="116"/>
  <c r="AW27" i="116" s="1"/>
  <c r="D27" i="115"/>
  <c r="AW27" i="115" s="1"/>
  <c r="D27" i="122"/>
  <c r="AW27" i="122" s="1"/>
  <c r="D27" i="113"/>
  <c r="AW27" i="113" s="1"/>
  <c r="D27" i="111"/>
  <c r="AW27" i="111" s="1"/>
  <c r="D30" i="149"/>
  <c r="D30" i="147"/>
  <c r="D30" i="146"/>
  <c r="D30" i="145"/>
  <c r="D30" i="142"/>
  <c r="D30" i="144"/>
  <c r="D30" i="143"/>
  <c r="D30" i="141"/>
  <c r="D30" i="128"/>
  <c r="D30" i="148"/>
  <c r="D31" i="139"/>
  <c r="D30" i="140"/>
  <c r="D28" i="127"/>
  <c r="D30" i="125"/>
  <c r="D30" i="124"/>
  <c r="D29" i="114"/>
  <c r="AW29" i="114" s="1"/>
  <c r="D30" i="52"/>
  <c r="D29" i="116"/>
  <c r="AW29" i="116" s="1"/>
  <c r="D29" i="96"/>
  <c r="AW29" i="96" s="1"/>
  <c r="D28" i="94"/>
  <c r="H28" i="94" s="1"/>
  <c r="D29" i="117"/>
  <c r="AW29" i="117" s="1"/>
  <c r="D29" i="113"/>
  <c r="AW29" i="113" s="1"/>
  <c r="D28" i="93"/>
  <c r="D29" i="118"/>
  <c r="AW29" i="118" s="1"/>
  <c r="D29" i="115"/>
  <c r="AW29" i="115" s="1"/>
  <c r="D29" i="123"/>
  <c r="AW29" i="123" s="1"/>
  <c r="D29" i="121"/>
  <c r="AW29" i="121" s="1"/>
  <c r="D29" i="119"/>
  <c r="AW29" i="119" s="1"/>
  <c r="D29" i="122"/>
  <c r="AW29" i="122" s="1"/>
  <c r="D29" i="120"/>
  <c r="AW29" i="120" s="1"/>
  <c r="D29" i="111"/>
  <c r="AW29" i="111" s="1"/>
  <c r="D29" i="112"/>
  <c r="AW29" i="112" s="1"/>
  <c r="D33" i="147"/>
  <c r="D33" i="146"/>
  <c r="D33" i="145"/>
  <c r="D33" i="149"/>
  <c r="D34" i="139"/>
  <c r="D33" i="142"/>
  <c r="D33" i="148"/>
  <c r="D33" i="143"/>
  <c r="D33" i="141"/>
  <c r="D33" i="140"/>
  <c r="D33" i="144"/>
  <c r="D33" i="128"/>
  <c r="D31" i="127"/>
  <c r="D33" i="124"/>
  <c r="D33" i="125"/>
  <c r="D33" i="52"/>
  <c r="L33" i="52" s="1"/>
  <c r="M33" i="52" s="1"/>
  <c r="D32" i="96"/>
  <c r="AW32" i="96" s="1"/>
  <c r="D32" i="118"/>
  <c r="AW32" i="118" s="1"/>
  <c r="D32" i="117"/>
  <c r="AW32" i="117" s="1"/>
  <c r="D31" i="94"/>
  <c r="H31" i="94" s="1"/>
  <c r="D32" i="112"/>
  <c r="AW32" i="112" s="1"/>
  <c r="D31" i="93"/>
  <c r="D32" i="122"/>
  <c r="AW32" i="122" s="1"/>
  <c r="D32" i="121"/>
  <c r="AW32" i="121" s="1"/>
  <c r="D32" i="115"/>
  <c r="AW32" i="115" s="1"/>
  <c r="D32" i="120"/>
  <c r="AW32" i="120" s="1"/>
  <c r="D32" i="123"/>
  <c r="AW32" i="123" s="1"/>
  <c r="D32" i="111"/>
  <c r="AW32" i="111" s="1"/>
  <c r="D32" i="113"/>
  <c r="AW32" i="113" s="1"/>
  <c r="D32" i="119"/>
  <c r="AW32" i="119" s="1"/>
  <c r="D32" i="116"/>
  <c r="AW32" i="116" s="1"/>
  <c r="D32" i="114"/>
  <c r="AW32" i="114" s="1"/>
  <c r="D34" i="149"/>
  <c r="D34" i="148"/>
  <c r="D34" i="141"/>
  <c r="D35" i="139"/>
  <c r="D34" i="144"/>
  <c r="D34" i="128"/>
  <c r="D34" i="146"/>
  <c r="D34" i="145"/>
  <c r="D34" i="140"/>
  <c r="D34" i="143"/>
  <c r="D34" i="142"/>
  <c r="D34" i="147"/>
  <c r="D32" i="127"/>
  <c r="D34" i="125"/>
  <c r="D34" i="124"/>
  <c r="D33" i="116"/>
  <c r="AW33" i="116" s="1"/>
  <c r="D34" i="52"/>
  <c r="D33" i="113"/>
  <c r="AW33" i="113" s="1"/>
  <c r="D33" i="96"/>
  <c r="AW33" i="96" s="1"/>
  <c r="D32" i="94"/>
  <c r="H32" i="94" s="1"/>
  <c r="D33" i="117"/>
  <c r="AW33" i="117" s="1"/>
  <c r="D33" i="114"/>
  <c r="AW33" i="114" s="1"/>
  <c r="D32" i="93"/>
  <c r="D33" i="122"/>
  <c r="AW33" i="122" s="1"/>
  <c r="D33" i="120"/>
  <c r="AW33" i="120" s="1"/>
  <c r="D33" i="115"/>
  <c r="AW33" i="115" s="1"/>
  <c r="D33" i="123"/>
  <c r="AW33" i="123" s="1"/>
  <c r="D33" i="121"/>
  <c r="AW33" i="121" s="1"/>
  <c r="D33" i="119"/>
  <c r="AW33" i="119" s="1"/>
  <c r="D33" i="118"/>
  <c r="AW33" i="118" s="1"/>
  <c r="D33" i="112"/>
  <c r="AW33" i="112" s="1"/>
  <c r="D33" i="111"/>
  <c r="AW33" i="111" s="1"/>
  <c r="D13" i="125"/>
  <c r="D13" i="124"/>
  <c r="M20" i="124"/>
  <c r="L20" i="124"/>
  <c r="M12" i="124"/>
  <c r="L12" i="124"/>
  <c r="Z16" i="51"/>
  <c r="Z16" i="125" s="1"/>
  <c r="D12" i="117"/>
  <c r="AW12" i="117" s="1"/>
  <c r="D12" i="112"/>
  <c r="AW12" i="112" s="1"/>
  <c r="D11" i="93"/>
  <c r="D13" i="52"/>
  <c r="D12" i="118"/>
  <c r="AW12" i="118" s="1"/>
  <c r="D12" i="96"/>
  <c r="AW12" i="96" s="1"/>
  <c r="D11" i="94"/>
  <c r="H11" i="94" s="1"/>
  <c r="D12" i="116"/>
  <c r="AW12" i="116" s="1"/>
  <c r="D12" i="111"/>
  <c r="AW12" i="111" s="1"/>
  <c r="D12" i="115"/>
  <c r="AW12" i="115" s="1"/>
  <c r="D12" i="114"/>
  <c r="AW12" i="114" s="1"/>
  <c r="D12" i="113"/>
  <c r="AW12" i="113" s="1"/>
  <c r="J8" i="11"/>
  <c r="I8" i="11"/>
  <c r="H8" i="11"/>
  <c r="F6" i="110"/>
  <c r="J9" i="11"/>
  <c r="I9" i="11"/>
  <c r="H9" i="11"/>
  <c r="J6" i="110"/>
  <c r="D8" i="74"/>
  <c r="D8" i="75"/>
  <c r="D9" i="73"/>
  <c r="D11" i="51"/>
  <c r="Y11" i="125" s="1"/>
  <c r="D7" i="74"/>
  <c r="D7" i="75"/>
  <c r="D8" i="73"/>
  <c r="D10" i="51"/>
  <c r="Z30" i="51"/>
  <c r="Z30" i="125" s="1"/>
  <c r="Z32" i="51"/>
  <c r="Z32" i="125" s="1"/>
  <c r="Z33" i="51"/>
  <c r="Z33" i="125" s="1"/>
  <c r="Z22" i="51"/>
  <c r="Z22" i="125" s="1"/>
  <c r="Z26" i="51"/>
  <c r="Z26" i="125" s="1"/>
  <c r="M26" i="124"/>
  <c r="I7" i="93"/>
  <c r="Z15" i="51"/>
  <c r="Z15" i="125" s="1"/>
  <c r="L11" i="124"/>
  <c r="Z18" i="51"/>
  <c r="Z18" i="125" s="1"/>
  <c r="Z12" i="51"/>
  <c r="Z12" i="125" s="1"/>
  <c r="L9" i="124"/>
  <c r="O35" i="139" l="1"/>
  <c r="L35" i="139"/>
  <c r="N35" i="139"/>
  <c r="M35" i="139"/>
  <c r="L17" i="139"/>
  <c r="O17" i="139"/>
  <c r="M17" i="139"/>
  <c r="N17" i="139"/>
  <c r="K17" i="139"/>
  <c r="L19" i="52"/>
  <c r="M19" i="52" s="1"/>
  <c r="M19" i="124" s="1"/>
  <c r="O20" i="139"/>
  <c r="N20" i="139"/>
  <c r="K20" i="139"/>
  <c r="M20" i="139"/>
  <c r="L20" i="139"/>
  <c r="M14" i="139"/>
  <c r="N14" i="139"/>
  <c r="K14" i="139"/>
  <c r="L14" i="139"/>
  <c r="O14" i="139"/>
  <c r="L21" i="52"/>
  <c r="M21" i="52" s="1"/>
  <c r="L29" i="124"/>
  <c r="L29" i="52"/>
  <c r="M29" i="52" s="1"/>
  <c r="M29" i="124" s="1"/>
  <c r="L30" i="139"/>
  <c r="M30" i="139"/>
  <c r="K30" i="139"/>
  <c r="O30" i="139"/>
  <c r="N30" i="139"/>
  <c r="Y25" i="51"/>
  <c r="Z25" i="51" s="1"/>
  <c r="Z25" i="125" s="1"/>
  <c r="Y24" i="51"/>
  <c r="Z24" i="51" s="1"/>
  <c r="Z24" i="125" s="1"/>
  <c r="Y27" i="51"/>
  <c r="Y27" i="125" s="1"/>
  <c r="L31" i="139"/>
  <c r="O31" i="139"/>
  <c r="M31" i="139"/>
  <c r="N31" i="139"/>
  <c r="L28" i="52"/>
  <c r="M28" i="52" s="1"/>
  <c r="L31" i="52"/>
  <c r="M31" i="52" s="1"/>
  <c r="K13" i="139"/>
  <c r="O13" i="139"/>
  <c r="L13" i="139"/>
  <c r="M13" i="139"/>
  <c r="N13" i="139"/>
  <c r="Y21" i="51"/>
  <c r="Z21" i="51" s="1"/>
  <c r="Z21" i="125" s="1"/>
  <c r="Y20" i="125"/>
  <c r="Y20" i="51"/>
  <c r="Z20" i="51" s="1"/>
  <c r="Z20" i="125" s="1"/>
  <c r="Y23" i="51"/>
  <c r="Z23" i="51" s="1"/>
  <c r="Z23" i="125" s="1"/>
  <c r="M18" i="124"/>
  <c r="L18" i="52"/>
  <c r="M18" i="52" s="1"/>
  <c r="L19" i="139"/>
  <c r="M19" i="139"/>
  <c r="O19" i="139"/>
  <c r="K19" i="139"/>
  <c r="N19" i="139"/>
  <c r="O33" i="139"/>
  <c r="M33" i="139"/>
  <c r="N33" i="139"/>
  <c r="L33" i="139"/>
  <c r="L22" i="52"/>
  <c r="M22" i="52" s="1"/>
  <c r="M22" i="124" s="1"/>
  <c r="N23" i="139"/>
  <c r="M23" i="139"/>
  <c r="L23" i="139"/>
  <c r="O23" i="139"/>
  <c r="N18" i="139"/>
  <c r="K18" i="139"/>
  <c r="O18" i="139"/>
  <c r="L18" i="139"/>
  <c r="M18" i="139"/>
  <c r="O26" i="139"/>
  <c r="N26" i="139"/>
  <c r="K26" i="139"/>
  <c r="L26" i="139"/>
  <c r="M26" i="139"/>
  <c r="O24" i="139"/>
  <c r="M24" i="139"/>
  <c r="N24" i="139"/>
  <c r="L24" i="139"/>
  <c r="L22" i="139"/>
  <c r="M22" i="139"/>
  <c r="N22" i="139"/>
  <c r="O22" i="139"/>
  <c r="L24" i="52"/>
  <c r="Y17" i="51"/>
  <c r="Z17" i="51" s="1"/>
  <c r="Z17" i="125" s="1"/>
  <c r="L13" i="52"/>
  <c r="M13" i="52" s="1"/>
  <c r="L34" i="52"/>
  <c r="M34" i="52" s="1"/>
  <c r="O34" i="139"/>
  <c r="L34" i="139"/>
  <c r="M34" i="139"/>
  <c r="N34" i="139"/>
  <c r="L30" i="52"/>
  <c r="M30" i="52" s="1"/>
  <c r="O29" i="139"/>
  <c r="N29" i="139"/>
  <c r="M29" i="139"/>
  <c r="L29" i="139"/>
  <c r="O32" i="139"/>
  <c r="N32" i="139"/>
  <c r="L32" i="139"/>
  <c r="M32" i="139"/>
  <c r="O16" i="139"/>
  <c r="N16" i="139"/>
  <c r="K16" i="139"/>
  <c r="L16" i="139"/>
  <c r="M16" i="139"/>
  <c r="M21" i="139"/>
  <c r="O21" i="139"/>
  <c r="N21" i="139"/>
  <c r="L21" i="139"/>
  <c r="M27" i="139"/>
  <c r="O27" i="139"/>
  <c r="N27" i="139"/>
  <c r="L27" i="139"/>
  <c r="O25" i="139"/>
  <c r="L25" i="139"/>
  <c r="M25" i="139"/>
  <c r="N25" i="139"/>
  <c r="O28" i="139"/>
  <c r="K28" i="139"/>
  <c r="L28" i="139"/>
  <c r="N28" i="139"/>
  <c r="M28" i="139"/>
  <c r="Y29" i="51"/>
  <c r="Y29" i="125" s="1"/>
  <c r="L18" i="124"/>
  <c r="L10" i="124"/>
  <c r="M30" i="124"/>
  <c r="M34" i="124"/>
  <c r="M21" i="124"/>
  <c r="Z11" i="51"/>
  <c r="Z11" i="125" s="1"/>
  <c r="AW25" i="150"/>
  <c r="AY25" i="150" s="1"/>
  <c r="BA25" i="150" s="1"/>
  <c r="E25" i="150"/>
  <c r="F25" i="150"/>
  <c r="E20" i="151"/>
  <c r="F20" i="151"/>
  <c r="AW20" i="151"/>
  <c r="AY20" i="151" s="1"/>
  <c r="BA20" i="151" s="1"/>
  <c r="E28" i="152"/>
  <c r="AW28" i="152"/>
  <c r="AY28" i="152" s="1"/>
  <c r="BA28" i="152" s="1"/>
  <c r="F28" i="152"/>
  <c r="E26" i="150"/>
  <c r="F26" i="150"/>
  <c r="AW26" i="150"/>
  <c r="AY26" i="150" s="1"/>
  <c r="BA26" i="150" s="1"/>
  <c r="F33" i="152"/>
  <c r="E33" i="152"/>
  <c r="AW33" i="152"/>
  <c r="AY33" i="152" s="1"/>
  <c r="BA33" i="152" s="1"/>
  <c r="AW32" i="151"/>
  <c r="AY32" i="151" s="1"/>
  <c r="BA32" i="151" s="1"/>
  <c r="E32" i="151"/>
  <c r="F32" i="151"/>
  <c r="F27" i="150"/>
  <c r="AW27" i="150"/>
  <c r="AY27" i="150" s="1"/>
  <c r="BA27" i="150" s="1"/>
  <c r="E27" i="150"/>
  <c r="E30" i="150"/>
  <c r="F30" i="150"/>
  <c r="AW30" i="150"/>
  <c r="AY30" i="150"/>
  <c r="BA30" i="150" s="1"/>
  <c r="AW14" i="152"/>
  <c r="AY14" i="152" s="1"/>
  <c r="BA14" i="152" s="1"/>
  <c r="F14" i="152"/>
  <c r="E14" i="152"/>
  <c r="F11" i="150"/>
  <c r="AW11" i="150"/>
  <c r="AY11" i="150" s="1"/>
  <c r="BA11" i="150" s="1"/>
  <c r="E11" i="150"/>
  <c r="AW31" i="152"/>
  <c r="AY31" i="152" s="1"/>
  <c r="BA31" i="152" s="1"/>
  <c r="E31" i="152"/>
  <c r="F31" i="152"/>
  <c r="AW15" i="152"/>
  <c r="AY15" i="152" s="1"/>
  <c r="BA15" i="152" s="1"/>
  <c r="E15" i="152"/>
  <c r="F15" i="152"/>
  <c r="F12" i="152"/>
  <c r="AW12" i="152"/>
  <c r="AY12" i="152" s="1"/>
  <c r="BA12" i="152" s="1"/>
  <c r="E12" i="152"/>
  <c r="F21" i="152"/>
  <c r="E21" i="152"/>
  <c r="AW21" i="152"/>
  <c r="AY21" i="152" s="1"/>
  <c r="BA21" i="152" s="1"/>
  <c r="AW16" i="151"/>
  <c r="AY16" i="151" s="1"/>
  <c r="BA16" i="151" s="1"/>
  <c r="E16" i="151"/>
  <c r="F16" i="151"/>
  <c r="E24" i="152"/>
  <c r="F24" i="152"/>
  <c r="AW24" i="152"/>
  <c r="AY24" i="152" s="1"/>
  <c r="BA24" i="152" s="1"/>
  <c r="AW22" i="152"/>
  <c r="AY22" i="152" s="1"/>
  <c r="BA22" i="152" s="1"/>
  <c r="E22" i="152"/>
  <c r="F22" i="152"/>
  <c r="F25" i="151"/>
  <c r="E25" i="151"/>
  <c r="AW25" i="151"/>
  <c r="AY25" i="151" s="1"/>
  <c r="BA25" i="151" s="1"/>
  <c r="AW20" i="152"/>
  <c r="AY20" i="152" s="1"/>
  <c r="BA20" i="152" s="1"/>
  <c r="F20" i="152"/>
  <c r="E20" i="152"/>
  <c r="F23" i="150"/>
  <c r="AW23" i="150"/>
  <c r="AY23" i="150" s="1"/>
  <c r="BA23" i="150" s="1"/>
  <c r="E23" i="150"/>
  <c r="E26" i="151"/>
  <c r="AW26" i="151"/>
  <c r="AY26" i="151" s="1"/>
  <c r="BA26" i="151" s="1"/>
  <c r="F26" i="151"/>
  <c r="AW33" i="150"/>
  <c r="AY33" i="150" s="1"/>
  <c r="BA33" i="150" s="1"/>
  <c r="E33" i="150"/>
  <c r="F33" i="150"/>
  <c r="AW29" i="151"/>
  <c r="AY29" i="151" s="1"/>
  <c r="BA29" i="151" s="1"/>
  <c r="F29" i="151"/>
  <c r="E29" i="151"/>
  <c r="AW27" i="151"/>
  <c r="AY27" i="151"/>
  <c r="BA27" i="151" s="1"/>
  <c r="E27" i="151"/>
  <c r="F27" i="151"/>
  <c r="AY30" i="151"/>
  <c r="BA30" i="151" s="1"/>
  <c r="E30" i="151"/>
  <c r="AW30" i="151"/>
  <c r="F30" i="151"/>
  <c r="E17" i="151"/>
  <c r="AY17" i="151"/>
  <c r="BA17" i="151" s="1"/>
  <c r="AW17" i="151"/>
  <c r="F17" i="151"/>
  <c r="AW11" i="152"/>
  <c r="AY11" i="152" s="1"/>
  <c r="BA11" i="152" s="1"/>
  <c r="E11" i="152"/>
  <c r="F11" i="152"/>
  <c r="F31" i="151"/>
  <c r="AW31" i="151"/>
  <c r="AY31" i="151" s="1"/>
  <c r="BA31" i="151" s="1"/>
  <c r="E31" i="151"/>
  <c r="E18" i="150"/>
  <c r="F18" i="150"/>
  <c r="AW18" i="150"/>
  <c r="AY18" i="150" s="1"/>
  <c r="BA18" i="150" s="1"/>
  <c r="AY12" i="150"/>
  <c r="BA12" i="150" s="1"/>
  <c r="F12" i="150"/>
  <c r="AW12" i="150"/>
  <c r="E12" i="150"/>
  <c r="AW21" i="150"/>
  <c r="AY21" i="150" s="1"/>
  <c r="BA21" i="150" s="1"/>
  <c r="E21" i="150"/>
  <c r="F21" i="150"/>
  <c r="AY16" i="152"/>
  <c r="BA16" i="152" s="1"/>
  <c r="E16" i="152"/>
  <c r="F16" i="152"/>
  <c r="AW16" i="152"/>
  <c r="F19" i="150"/>
  <c r="AW19" i="150"/>
  <c r="AY19" i="150" s="1"/>
  <c r="BA19" i="150" s="1"/>
  <c r="E19" i="150"/>
  <c r="AW22" i="151"/>
  <c r="AY22" i="151" s="1"/>
  <c r="BA22" i="151" s="1"/>
  <c r="E22" i="151"/>
  <c r="F22" i="151"/>
  <c r="L27" i="124"/>
  <c r="F25" i="152"/>
  <c r="E25" i="152"/>
  <c r="AW25" i="152"/>
  <c r="AY25" i="152" s="1"/>
  <c r="BA25" i="152" s="1"/>
  <c r="AW28" i="151"/>
  <c r="AY28" i="151" s="1"/>
  <c r="BA28" i="151" s="1"/>
  <c r="E28" i="151"/>
  <c r="F28" i="151"/>
  <c r="E23" i="151"/>
  <c r="F23" i="151"/>
  <c r="AW23" i="151"/>
  <c r="AY23" i="151" s="1"/>
  <c r="BA23" i="151" s="1"/>
  <c r="AW26" i="152"/>
  <c r="AY26" i="152" s="1"/>
  <c r="BA26" i="152" s="1"/>
  <c r="F26" i="152"/>
  <c r="E26" i="152"/>
  <c r="F32" i="152"/>
  <c r="E32" i="152"/>
  <c r="AW32" i="152"/>
  <c r="AY32" i="152" s="1"/>
  <c r="BA32" i="152" s="1"/>
  <c r="F29" i="152"/>
  <c r="E29" i="152"/>
  <c r="AW29" i="152"/>
  <c r="AY29" i="152" s="1"/>
  <c r="BA29" i="152" s="1"/>
  <c r="AW27" i="152"/>
  <c r="AY27" i="152" s="1"/>
  <c r="BA27" i="152" s="1"/>
  <c r="E27" i="152"/>
  <c r="F27" i="152"/>
  <c r="E14" i="150"/>
  <c r="F14" i="150"/>
  <c r="AW14" i="150"/>
  <c r="AY14" i="150"/>
  <c r="BA14" i="150" s="1"/>
  <c r="AW17" i="150"/>
  <c r="AY17" i="150" s="1"/>
  <c r="BA17" i="150" s="1"/>
  <c r="E17" i="150"/>
  <c r="F17" i="150"/>
  <c r="AW11" i="151"/>
  <c r="E11" i="151"/>
  <c r="AY11" i="151"/>
  <c r="BA11" i="151" s="1"/>
  <c r="F11" i="151"/>
  <c r="F15" i="150"/>
  <c r="AW15" i="150"/>
  <c r="AY15" i="150" s="1"/>
  <c r="BA15" i="150" s="1"/>
  <c r="E15" i="150"/>
  <c r="AW18" i="152"/>
  <c r="AY18" i="152" s="1"/>
  <c r="BA18" i="152" s="1"/>
  <c r="F18" i="152"/>
  <c r="E18" i="152"/>
  <c r="AW12" i="151"/>
  <c r="AY12" i="151" s="1"/>
  <c r="BA12" i="151" s="1"/>
  <c r="E12" i="151"/>
  <c r="F12" i="151"/>
  <c r="E21" i="151"/>
  <c r="AW21" i="151"/>
  <c r="AY21" i="151" s="1"/>
  <c r="BA21" i="151" s="1"/>
  <c r="F21" i="151"/>
  <c r="F24" i="151"/>
  <c r="AW24" i="151"/>
  <c r="AY24" i="151" s="1"/>
  <c r="BA24" i="151" s="1"/>
  <c r="E24" i="151"/>
  <c r="AW19" i="152"/>
  <c r="AY19" i="152" s="1"/>
  <c r="BA19" i="152" s="1"/>
  <c r="F19" i="152"/>
  <c r="E19" i="152"/>
  <c r="E22" i="150"/>
  <c r="F22" i="150"/>
  <c r="AW22" i="150"/>
  <c r="AY22" i="150"/>
  <c r="BA22" i="150" s="1"/>
  <c r="L33" i="124"/>
  <c r="L16" i="124"/>
  <c r="L25" i="124"/>
  <c r="E20" i="150"/>
  <c r="F20" i="150"/>
  <c r="AW20" i="150"/>
  <c r="AY20" i="150" s="1"/>
  <c r="BA20" i="150" s="1"/>
  <c r="F28" i="150"/>
  <c r="AW28" i="150"/>
  <c r="AY28" i="150" s="1"/>
  <c r="BA28" i="150" s="1"/>
  <c r="E28" i="150"/>
  <c r="AW23" i="152"/>
  <c r="AY23" i="152" s="1"/>
  <c r="BA23" i="152" s="1"/>
  <c r="F23" i="152"/>
  <c r="E23" i="152"/>
  <c r="AW33" i="151"/>
  <c r="F33" i="151"/>
  <c r="E33" i="151"/>
  <c r="AY33" i="151"/>
  <c r="BA33" i="151" s="1"/>
  <c r="E32" i="150"/>
  <c r="F32" i="150"/>
  <c r="AW32" i="150"/>
  <c r="AY32" i="150" s="1"/>
  <c r="BA32" i="150" s="1"/>
  <c r="AW29" i="150"/>
  <c r="AY29" i="150" s="1"/>
  <c r="BA29" i="150" s="1"/>
  <c r="E29" i="150"/>
  <c r="F29" i="150"/>
  <c r="AW30" i="152"/>
  <c r="AY30" i="152" s="1"/>
  <c r="BA30" i="152" s="1"/>
  <c r="F30" i="152"/>
  <c r="E30" i="152"/>
  <c r="AW14" i="151"/>
  <c r="AY14" i="151" s="1"/>
  <c r="BA14" i="151" s="1"/>
  <c r="E14" i="151"/>
  <c r="F14" i="151"/>
  <c r="F17" i="152"/>
  <c r="AW17" i="152"/>
  <c r="AY17" i="152" s="1"/>
  <c r="BA17" i="152" s="1"/>
  <c r="E17" i="152"/>
  <c r="F31" i="150"/>
  <c r="AW31" i="150"/>
  <c r="AY31" i="150" s="1"/>
  <c r="BA31" i="150" s="1"/>
  <c r="E31" i="150"/>
  <c r="F15" i="151"/>
  <c r="AW15" i="151"/>
  <c r="AY15" i="151" s="1"/>
  <c r="BA15" i="151" s="1"/>
  <c r="E15" i="151"/>
  <c r="E18" i="151"/>
  <c r="F18" i="151"/>
  <c r="AW18" i="151"/>
  <c r="AY18" i="151" s="1"/>
  <c r="BA18" i="151" s="1"/>
  <c r="AW16" i="150"/>
  <c r="E16" i="150"/>
  <c r="AY16" i="150"/>
  <c r="BA16" i="150" s="1"/>
  <c r="F16" i="150"/>
  <c r="AW24" i="150"/>
  <c r="E24" i="150"/>
  <c r="AY24" i="150"/>
  <c r="BA24" i="150" s="1"/>
  <c r="F24" i="150"/>
  <c r="F19" i="151"/>
  <c r="AW19" i="151"/>
  <c r="AY19" i="151" s="1"/>
  <c r="BA19" i="151" s="1"/>
  <c r="E19" i="151"/>
  <c r="M28" i="124"/>
  <c r="M31" i="124"/>
  <c r="E33" i="119"/>
  <c r="AY33" i="119"/>
  <c r="BA33" i="119" s="1"/>
  <c r="F33" i="119"/>
  <c r="F33" i="120"/>
  <c r="E33" i="120"/>
  <c r="AY33" i="120"/>
  <c r="BA33" i="120" s="1"/>
  <c r="F33" i="117"/>
  <c r="E33" i="117"/>
  <c r="AY33" i="117"/>
  <c r="BA33" i="117" s="1"/>
  <c r="AL34" i="140"/>
  <c r="AN34" i="140"/>
  <c r="AO34" i="140"/>
  <c r="AK34" i="140"/>
  <c r="F35" i="139" s="1"/>
  <c r="AM34" i="140"/>
  <c r="AN34" i="144"/>
  <c r="AK34" i="144"/>
  <c r="J35" i="139" s="1"/>
  <c r="K35" i="139" s="1"/>
  <c r="AO34" i="144"/>
  <c r="AL34" i="144"/>
  <c r="AM34" i="144"/>
  <c r="AO34" i="149"/>
  <c r="AM34" i="149"/>
  <c r="AL34" i="149"/>
  <c r="AK34" i="149"/>
  <c r="I35" i="153" s="1"/>
  <c r="J35" i="153" s="1"/>
  <c r="AN34" i="149"/>
  <c r="AY32" i="113"/>
  <c r="BA32" i="113" s="1"/>
  <c r="F32" i="113"/>
  <c r="E32" i="113"/>
  <c r="F32" i="115"/>
  <c r="E32" i="115"/>
  <c r="AY32" i="115"/>
  <c r="BA32" i="115" s="1"/>
  <c r="F32" i="112"/>
  <c r="AY32" i="112"/>
  <c r="BA32" i="112" s="1"/>
  <c r="E32" i="112"/>
  <c r="E32" i="96"/>
  <c r="F32" i="96"/>
  <c r="AY32" i="96"/>
  <c r="BA32" i="96" s="1"/>
  <c r="AL33" i="141"/>
  <c r="AN33" i="141"/>
  <c r="AM33" i="141"/>
  <c r="AK33" i="141"/>
  <c r="G34" i="139" s="1"/>
  <c r="AO33" i="141"/>
  <c r="AM33" i="147"/>
  <c r="AN33" i="147"/>
  <c r="AO33" i="147"/>
  <c r="AL33" i="147"/>
  <c r="AK33" i="147"/>
  <c r="G34" i="153" s="1"/>
  <c r="F29" i="122"/>
  <c r="E29" i="122"/>
  <c r="AY29" i="122"/>
  <c r="BA29" i="122" s="1"/>
  <c r="AY29" i="115"/>
  <c r="BA29" i="115" s="1"/>
  <c r="F29" i="115"/>
  <c r="E29" i="115"/>
  <c r="F29" i="117"/>
  <c r="E29" i="117"/>
  <c r="AY29" i="117"/>
  <c r="BA29" i="117" s="1"/>
  <c r="AL30" i="128"/>
  <c r="AN30" i="128"/>
  <c r="AM30" i="128"/>
  <c r="AO30" i="128"/>
  <c r="AK30" i="128"/>
  <c r="E31" i="139" s="1"/>
  <c r="AO30" i="142"/>
  <c r="AM30" i="142"/>
  <c r="AL30" i="142"/>
  <c r="AN30" i="142"/>
  <c r="AK30" i="142"/>
  <c r="H31" i="139" s="1"/>
  <c r="K31" i="139" s="1"/>
  <c r="AO30" i="149"/>
  <c r="AL30" i="149"/>
  <c r="AM30" i="149"/>
  <c r="AN30" i="149"/>
  <c r="AK30" i="149"/>
  <c r="I31" i="153" s="1"/>
  <c r="F27" i="115"/>
  <c r="E27" i="115"/>
  <c r="AY27" i="115"/>
  <c r="BA27" i="115" s="1"/>
  <c r="E27" i="117"/>
  <c r="F27" i="117"/>
  <c r="AY27" i="117"/>
  <c r="BA27" i="117" s="1"/>
  <c r="AN28" i="143"/>
  <c r="AL28" i="143"/>
  <c r="AO28" i="143"/>
  <c r="AK28" i="143"/>
  <c r="I29" i="139" s="1"/>
  <c r="AM28" i="143"/>
  <c r="AN28" i="148"/>
  <c r="AO28" i="148"/>
  <c r="AM28" i="148"/>
  <c r="AL28" i="148"/>
  <c r="AK28" i="148"/>
  <c r="H29" i="153" s="1"/>
  <c r="AY30" i="121"/>
  <c r="BA30" i="121" s="1"/>
  <c r="F30" i="121"/>
  <c r="E30" i="121"/>
  <c r="E30" i="115"/>
  <c r="AY30" i="115"/>
  <c r="BA30" i="115" s="1"/>
  <c r="F30" i="115"/>
  <c r="E30" i="111"/>
  <c r="F30" i="111"/>
  <c r="AY30" i="111"/>
  <c r="BA30" i="111" s="1"/>
  <c r="AN31" i="142"/>
  <c r="AM31" i="142"/>
  <c r="AL31" i="142"/>
  <c r="AO31" i="142"/>
  <c r="AK31" i="142"/>
  <c r="H32" i="139" s="1"/>
  <c r="AM31" i="145"/>
  <c r="AL31" i="145"/>
  <c r="AO31" i="145"/>
  <c r="AN31" i="145"/>
  <c r="AK31" i="145"/>
  <c r="E32" i="153" s="1"/>
  <c r="J32" i="153" s="1"/>
  <c r="F14" i="121"/>
  <c r="E14" i="121"/>
  <c r="AY14" i="121"/>
  <c r="BA14" i="121" s="1"/>
  <c r="E14" i="117"/>
  <c r="AY14" i="117"/>
  <c r="BA14" i="117" s="1"/>
  <c r="F14" i="117"/>
  <c r="F14" i="122"/>
  <c r="E14" i="122"/>
  <c r="AY14" i="122"/>
  <c r="BA14" i="122" s="1"/>
  <c r="AL15" i="140"/>
  <c r="AN15" i="140"/>
  <c r="AM15" i="140"/>
  <c r="AK15" i="140"/>
  <c r="F16" i="139" s="1"/>
  <c r="AO15" i="140"/>
  <c r="AN15" i="143"/>
  <c r="AM15" i="143"/>
  <c r="AO15" i="143"/>
  <c r="AL15" i="143"/>
  <c r="AK15" i="143"/>
  <c r="I16" i="139" s="1"/>
  <c r="F17" i="112"/>
  <c r="E17" i="112"/>
  <c r="AY17" i="112"/>
  <c r="BA17" i="112" s="1"/>
  <c r="AY17" i="123"/>
  <c r="BA17" i="123" s="1"/>
  <c r="F17" i="123"/>
  <c r="E17" i="123"/>
  <c r="AO18" i="142"/>
  <c r="AM18" i="142"/>
  <c r="AL18" i="142"/>
  <c r="AK18" i="142"/>
  <c r="H19" i="139" s="1"/>
  <c r="AN18" i="142"/>
  <c r="AO18" i="146"/>
  <c r="AL18" i="146"/>
  <c r="AK18" i="146"/>
  <c r="F19" i="153" s="1"/>
  <c r="AM18" i="146"/>
  <c r="AN18" i="146"/>
  <c r="E11" i="111"/>
  <c r="F11" i="111"/>
  <c r="AY11" i="111"/>
  <c r="BA11" i="111" s="1"/>
  <c r="F11" i="115"/>
  <c r="E11" i="115"/>
  <c r="AY11" i="115"/>
  <c r="BA11" i="115" s="1"/>
  <c r="F11" i="113"/>
  <c r="E11" i="113"/>
  <c r="AY11" i="113"/>
  <c r="BA11" i="113" s="1"/>
  <c r="G41" i="110"/>
  <c r="AO12" i="141"/>
  <c r="AM12" i="141"/>
  <c r="AL12" i="141"/>
  <c r="AK12" i="141"/>
  <c r="G13" i="139" s="1"/>
  <c r="AN12" i="141"/>
  <c r="AN12" i="143"/>
  <c r="AL12" i="143"/>
  <c r="AO12" i="143"/>
  <c r="AK12" i="143"/>
  <c r="I13" i="139" s="1"/>
  <c r="AM12" i="143"/>
  <c r="AO12" i="145"/>
  <c r="AL12" i="145"/>
  <c r="AM12" i="145"/>
  <c r="AN12" i="145"/>
  <c r="AK12" i="145"/>
  <c r="E13" i="153" s="1"/>
  <c r="E31" i="115"/>
  <c r="AY31" i="115"/>
  <c r="BA31" i="115" s="1"/>
  <c r="F31" i="115"/>
  <c r="F31" i="119"/>
  <c r="E31" i="119"/>
  <c r="AY31" i="119"/>
  <c r="BA31" i="119" s="1"/>
  <c r="AY31" i="111"/>
  <c r="BA31" i="111" s="1"/>
  <c r="E31" i="111"/>
  <c r="F31" i="111"/>
  <c r="AN32" i="143"/>
  <c r="AL32" i="143"/>
  <c r="AO32" i="143"/>
  <c r="AM32" i="143"/>
  <c r="AK32" i="143"/>
  <c r="I33" i="139" s="1"/>
  <c r="AL32" i="140"/>
  <c r="AO32" i="140"/>
  <c r="AK32" i="140"/>
  <c r="F33" i="139" s="1"/>
  <c r="AN32" i="140"/>
  <c r="AM32" i="140"/>
  <c r="E15" i="112"/>
  <c r="AY15" i="112"/>
  <c r="BA15" i="112" s="1"/>
  <c r="F15" i="112"/>
  <c r="E15" i="121"/>
  <c r="F15" i="121"/>
  <c r="AY15" i="121"/>
  <c r="BA15" i="121" s="1"/>
  <c r="F15" i="123"/>
  <c r="E15" i="123"/>
  <c r="AY15" i="123"/>
  <c r="BA15" i="123" s="1"/>
  <c r="F15" i="118"/>
  <c r="AY15" i="118"/>
  <c r="BA15" i="118" s="1"/>
  <c r="E15" i="118"/>
  <c r="AN16" i="143"/>
  <c r="AL16" i="143"/>
  <c r="AO16" i="143"/>
  <c r="AM16" i="143"/>
  <c r="AK16" i="143"/>
  <c r="I17" i="139" s="1"/>
  <c r="AO16" i="146"/>
  <c r="AL16" i="146"/>
  <c r="AN16" i="146"/>
  <c r="AM16" i="146"/>
  <c r="AK16" i="146"/>
  <c r="F17" i="153" s="1"/>
  <c r="AN16" i="148"/>
  <c r="AL16" i="148"/>
  <c r="AK16" i="148"/>
  <c r="H17" i="153" s="1"/>
  <c r="AO16" i="148"/>
  <c r="AM16" i="148"/>
  <c r="E18" i="112"/>
  <c r="AY18" i="112"/>
  <c r="BA18" i="112" s="1"/>
  <c r="F18" i="112"/>
  <c r="AY18" i="118"/>
  <c r="BA18" i="118" s="1"/>
  <c r="F18" i="118"/>
  <c r="E18" i="118"/>
  <c r="AY18" i="116"/>
  <c r="BA18" i="116" s="1"/>
  <c r="E18" i="116"/>
  <c r="F18" i="116"/>
  <c r="AY18" i="119"/>
  <c r="BA18" i="119" s="1"/>
  <c r="F18" i="119"/>
  <c r="E18" i="119"/>
  <c r="AN19" i="148"/>
  <c r="AO19" i="148"/>
  <c r="AM19" i="148"/>
  <c r="AL19" i="148"/>
  <c r="AK19" i="148"/>
  <c r="H20" i="153" s="1"/>
  <c r="AL19" i="144"/>
  <c r="AM19" i="144"/>
  <c r="AN19" i="144"/>
  <c r="AK19" i="144"/>
  <c r="J20" i="139" s="1"/>
  <c r="AO19" i="144"/>
  <c r="AM19" i="146"/>
  <c r="AK19" i="146"/>
  <c r="F20" i="153" s="1"/>
  <c r="AN19" i="146"/>
  <c r="AO19" i="146"/>
  <c r="AL19" i="146"/>
  <c r="E12" i="122"/>
  <c r="AY12" i="122"/>
  <c r="BA12" i="122" s="1"/>
  <c r="F12" i="122"/>
  <c r="AL13" i="144"/>
  <c r="AM13" i="144"/>
  <c r="AN13" i="144"/>
  <c r="AK13" i="144"/>
  <c r="J14" i="139" s="1"/>
  <c r="AO13" i="144"/>
  <c r="AM13" i="145"/>
  <c r="AN13" i="145"/>
  <c r="AL13" i="145"/>
  <c r="AO13" i="145"/>
  <c r="AK13" i="145"/>
  <c r="E14" i="153" s="1"/>
  <c r="AM13" i="149"/>
  <c r="AO13" i="149"/>
  <c r="AN13" i="149"/>
  <c r="AL13" i="149"/>
  <c r="AK13" i="149"/>
  <c r="I14" i="153" s="1"/>
  <c r="AY21" i="120"/>
  <c r="BA21" i="120" s="1"/>
  <c r="F21" i="120"/>
  <c r="E21" i="120"/>
  <c r="F21" i="122"/>
  <c r="E21" i="122"/>
  <c r="AY21" i="122"/>
  <c r="BA21" i="122" s="1"/>
  <c r="F21" i="116"/>
  <c r="E21" i="116"/>
  <c r="AY21" i="116"/>
  <c r="BA21" i="116" s="1"/>
  <c r="AL22" i="128"/>
  <c r="AO22" i="128"/>
  <c r="AK22" i="128"/>
  <c r="E23" i="139" s="1"/>
  <c r="K23" i="139" s="1"/>
  <c r="AM22" i="128"/>
  <c r="AN22" i="128"/>
  <c r="AO22" i="147"/>
  <c r="AL22" i="147"/>
  <c r="AN22" i="147"/>
  <c r="AK22" i="147"/>
  <c r="G23" i="153" s="1"/>
  <c r="AM22" i="147"/>
  <c r="AY16" i="111"/>
  <c r="BA16" i="111" s="1"/>
  <c r="E16" i="111"/>
  <c r="F16" i="111"/>
  <c r="F16" i="121"/>
  <c r="E16" i="121"/>
  <c r="AY16" i="121"/>
  <c r="BA16" i="121" s="1"/>
  <c r="F16" i="117"/>
  <c r="AY16" i="117"/>
  <c r="BA16" i="117" s="1"/>
  <c r="E16" i="117"/>
  <c r="F16" i="120"/>
  <c r="E16" i="120"/>
  <c r="AY16" i="120"/>
  <c r="BA16" i="120" s="1"/>
  <c r="AK17" i="149"/>
  <c r="I18" i="153" s="1"/>
  <c r="AL17" i="149"/>
  <c r="AM17" i="149"/>
  <c r="AO17" i="149"/>
  <c r="AN17" i="149"/>
  <c r="AO17" i="147"/>
  <c r="AM17" i="147"/>
  <c r="AL17" i="147"/>
  <c r="AK17" i="147"/>
  <c r="G18" i="153" s="1"/>
  <c r="AN17" i="147"/>
  <c r="AY24" i="123"/>
  <c r="BA24" i="123" s="1"/>
  <c r="F24" i="123"/>
  <c r="E24" i="123"/>
  <c r="AY24" i="114"/>
  <c r="BA24" i="114" s="1"/>
  <c r="F24" i="114"/>
  <c r="E24" i="114"/>
  <c r="F24" i="117"/>
  <c r="AY24" i="117"/>
  <c r="BA24" i="117" s="1"/>
  <c r="E24" i="117"/>
  <c r="E24" i="96"/>
  <c r="F24" i="96"/>
  <c r="AY24" i="96"/>
  <c r="BA24" i="96" s="1"/>
  <c r="AN25" i="143"/>
  <c r="AK25" i="143"/>
  <c r="I26" i="139" s="1"/>
  <c r="AO25" i="143"/>
  <c r="AL25" i="143"/>
  <c r="AM25" i="143"/>
  <c r="AN25" i="148"/>
  <c r="AK25" i="148"/>
  <c r="H26" i="153" s="1"/>
  <c r="AL25" i="148"/>
  <c r="AM25" i="148"/>
  <c r="AO25" i="148"/>
  <c r="AY19" i="112"/>
  <c r="BA19" i="112" s="1"/>
  <c r="E19" i="112"/>
  <c r="F19" i="112"/>
  <c r="F19" i="117"/>
  <c r="AY19" i="117"/>
  <c r="BA19" i="117" s="1"/>
  <c r="E19" i="117"/>
  <c r="E19" i="96"/>
  <c r="F19" i="96"/>
  <c r="AY19" i="96"/>
  <c r="BA19" i="96" s="1"/>
  <c r="F19" i="118"/>
  <c r="E19" i="118"/>
  <c r="AY19" i="118"/>
  <c r="BA19" i="118" s="1"/>
  <c r="AO20" i="141"/>
  <c r="AM20" i="141"/>
  <c r="AL20" i="141"/>
  <c r="AN20" i="141"/>
  <c r="AK20" i="141"/>
  <c r="G21" i="139" s="1"/>
  <c r="AN20" i="148"/>
  <c r="AK20" i="148"/>
  <c r="H21" i="153" s="1"/>
  <c r="AO20" i="148"/>
  <c r="AM20" i="148"/>
  <c r="AL20" i="148"/>
  <c r="AO20" i="147"/>
  <c r="AL20" i="147"/>
  <c r="AM20" i="147"/>
  <c r="AN20" i="147"/>
  <c r="AK20" i="147"/>
  <c r="G21" i="153" s="1"/>
  <c r="F22" i="118"/>
  <c r="E22" i="118"/>
  <c r="AY22" i="118"/>
  <c r="BA22" i="118" s="1"/>
  <c r="F22" i="114"/>
  <c r="E22" i="114"/>
  <c r="AY22" i="114"/>
  <c r="BA22" i="114" s="1"/>
  <c r="F22" i="111"/>
  <c r="AY22" i="111"/>
  <c r="BA22" i="111" s="1"/>
  <c r="E22" i="111"/>
  <c r="AM23" i="147"/>
  <c r="AN23" i="147"/>
  <c r="AK23" i="147"/>
  <c r="G24" i="153" s="1"/>
  <c r="AO23" i="147"/>
  <c r="AL23" i="147"/>
  <c r="AL23" i="144"/>
  <c r="AM23" i="144"/>
  <c r="AK23" i="144"/>
  <c r="J24" i="139" s="1"/>
  <c r="K24" i="139" s="1"/>
  <c r="AO23" i="144"/>
  <c r="AN23" i="144"/>
  <c r="AY25" i="115"/>
  <c r="BA25" i="115" s="1"/>
  <c r="E25" i="115"/>
  <c r="F25" i="115"/>
  <c r="E25" i="112"/>
  <c r="F25" i="112"/>
  <c r="AY25" i="112"/>
  <c r="BA25" i="112" s="1"/>
  <c r="E25" i="96"/>
  <c r="F25" i="96"/>
  <c r="AY25" i="96"/>
  <c r="BA25" i="96" s="1"/>
  <c r="AL26" i="128"/>
  <c r="AN26" i="128"/>
  <c r="AM26" i="128"/>
  <c r="AO26" i="128"/>
  <c r="AK26" i="128"/>
  <c r="E27" i="139" s="1"/>
  <c r="AO26" i="147"/>
  <c r="AL26" i="147"/>
  <c r="AN26" i="147"/>
  <c r="AM26" i="147"/>
  <c r="AK26" i="147"/>
  <c r="G27" i="153" s="1"/>
  <c r="AO26" i="145"/>
  <c r="AL26" i="145"/>
  <c r="AN26" i="145"/>
  <c r="AM26" i="145"/>
  <c r="AK26" i="145"/>
  <c r="E27" i="153" s="1"/>
  <c r="F20" i="123"/>
  <c r="E20" i="123"/>
  <c r="AY20" i="123"/>
  <c r="BA20" i="123" s="1"/>
  <c r="E20" i="119"/>
  <c r="AY20" i="119"/>
  <c r="BA20" i="119" s="1"/>
  <c r="F20" i="119"/>
  <c r="AY20" i="114"/>
  <c r="BA20" i="114" s="1"/>
  <c r="E20" i="114"/>
  <c r="F20" i="114"/>
  <c r="AN21" i="128"/>
  <c r="AL21" i="128"/>
  <c r="AM21" i="128"/>
  <c r="AK21" i="128"/>
  <c r="E22" i="139" s="1"/>
  <c r="AO21" i="128"/>
  <c r="AK21" i="149"/>
  <c r="I22" i="153" s="1"/>
  <c r="AL21" i="149"/>
  <c r="AM21" i="149"/>
  <c r="AO21" i="149"/>
  <c r="AN21" i="149"/>
  <c r="AN21" i="143"/>
  <c r="AK21" i="143"/>
  <c r="I22" i="139" s="1"/>
  <c r="AL21" i="143"/>
  <c r="AO21" i="143"/>
  <c r="AM21" i="143"/>
  <c r="AY28" i="121"/>
  <c r="BA28" i="121" s="1"/>
  <c r="F28" i="121"/>
  <c r="E28" i="121"/>
  <c r="E28" i="113"/>
  <c r="F28" i="113"/>
  <c r="AY28" i="113"/>
  <c r="BA28" i="113" s="1"/>
  <c r="E28" i="120"/>
  <c r="F28" i="120"/>
  <c r="AY28" i="120"/>
  <c r="BA28" i="120" s="1"/>
  <c r="E28" i="96"/>
  <c r="F28" i="96"/>
  <c r="AY28" i="96"/>
  <c r="BA28" i="96" s="1"/>
  <c r="AN29" i="143"/>
  <c r="AO29" i="143"/>
  <c r="AK29" i="143"/>
  <c r="I30" i="139" s="1"/>
  <c r="AM29" i="143"/>
  <c r="AL29" i="143"/>
  <c r="AL29" i="148"/>
  <c r="AK29" i="148"/>
  <c r="H30" i="153" s="1"/>
  <c r="AN29" i="148"/>
  <c r="AM29" i="148"/>
  <c r="AO29" i="148"/>
  <c r="AN29" i="140"/>
  <c r="AL29" i="140"/>
  <c r="AK29" i="140"/>
  <c r="F30" i="139" s="1"/>
  <c r="AO29" i="140"/>
  <c r="AM29" i="140"/>
  <c r="E23" i="112"/>
  <c r="F23" i="112"/>
  <c r="AY23" i="112"/>
  <c r="BA23" i="112" s="1"/>
  <c r="F23" i="120"/>
  <c r="AY23" i="120"/>
  <c r="BA23" i="120" s="1"/>
  <c r="E23" i="120"/>
  <c r="F23" i="115"/>
  <c r="AY23" i="115"/>
  <c r="BA23" i="115" s="1"/>
  <c r="E23" i="115"/>
  <c r="F23" i="121"/>
  <c r="E23" i="121"/>
  <c r="AY23" i="121"/>
  <c r="BA23" i="121" s="1"/>
  <c r="AL24" i="128"/>
  <c r="AN24" i="128"/>
  <c r="AO24" i="128"/>
  <c r="AM24" i="128"/>
  <c r="AK24" i="128"/>
  <c r="AO24" i="141"/>
  <c r="AL24" i="141"/>
  <c r="AM24" i="141"/>
  <c r="AN24" i="141"/>
  <c r="AK24" i="141"/>
  <c r="G25" i="139" s="1"/>
  <c r="AN24" i="148"/>
  <c r="AK24" i="148"/>
  <c r="H25" i="153" s="1"/>
  <c r="AO24" i="148"/>
  <c r="AM24" i="148"/>
  <c r="AL24" i="148"/>
  <c r="AY26" i="120"/>
  <c r="BA26" i="120" s="1"/>
  <c r="E26" i="120"/>
  <c r="F26" i="120"/>
  <c r="AY26" i="118"/>
  <c r="BA26" i="118" s="1"/>
  <c r="E26" i="118"/>
  <c r="F26" i="118"/>
  <c r="E26" i="115"/>
  <c r="F26" i="115"/>
  <c r="AY26" i="115"/>
  <c r="BA26" i="115" s="1"/>
  <c r="AO27" i="128"/>
  <c r="AL27" i="128"/>
  <c r="AK27" i="128"/>
  <c r="E28" i="139" s="1"/>
  <c r="AM27" i="128"/>
  <c r="AN27" i="128"/>
  <c r="AL27" i="140"/>
  <c r="AN27" i="140"/>
  <c r="AM27" i="140"/>
  <c r="AO27" i="140"/>
  <c r="AK27" i="140"/>
  <c r="F28" i="139" s="1"/>
  <c r="AM27" i="146"/>
  <c r="AN27" i="146"/>
  <c r="AK27" i="146"/>
  <c r="F28" i="153" s="1"/>
  <c r="AO27" i="146"/>
  <c r="AL27" i="146"/>
  <c r="AY33" i="111"/>
  <c r="BA33" i="111" s="1"/>
  <c r="E33" i="111"/>
  <c r="F33" i="111"/>
  <c r="E33" i="121"/>
  <c r="AY33" i="121"/>
  <c r="BA33" i="121" s="1"/>
  <c r="F33" i="121"/>
  <c r="AY33" i="122"/>
  <c r="BA33" i="122" s="1"/>
  <c r="F33" i="122"/>
  <c r="E33" i="122"/>
  <c r="F33" i="116"/>
  <c r="AY33" i="116"/>
  <c r="BA33" i="116" s="1"/>
  <c r="E33" i="116"/>
  <c r="AO34" i="147"/>
  <c r="AL34" i="147"/>
  <c r="AM34" i="147"/>
  <c r="AK34" i="147"/>
  <c r="G35" i="153" s="1"/>
  <c r="AN34" i="147"/>
  <c r="AO34" i="145"/>
  <c r="AL34" i="145"/>
  <c r="AN34" i="145"/>
  <c r="AK34" i="145"/>
  <c r="E35" i="153" s="1"/>
  <c r="AM34" i="145"/>
  <c r="F32" i="114"/>
  <c r="AY32" i="114"/>
  <c r="BA32" i="114" s="1"/>
  <c r="E32" i="114"/>
  <c r="AY32" i="111"/>
  <c r="BA32" i="111" s="1"/>
  <c r="E32" i="111"/>
  <c r="F32" i="111"/>
  <c r="AY32" i="121"/>
  <c r="BA32" i="121" s="1"/>
  <c r="F32" i="121"/>
  <c r="E32" i="121"/>
  <c r="AN33" i="128"/>
  <c r="AK33" i="128"/>
  <c r="E34" i="139" s="1"/>
  <c r="AM33" i="128"/>
  <c r="AL33" i="128"/>
  <c r="AO33" i="128"/>
  <c r="AM33" i="143"/>
  <c r="AL33" i="143"/>
  <c r="AN33" i="143"/>
  <c r="AO33" i="143"/>
  <c r="AK33" i="143"/>
  <c r="I34" i="139" s="1"/>
  <c r="AK33" i="149"/>
  <c r="I34" i="153" s="1"/>
  <c r="AL33" i="149"/>
  <c r="AM33" i="149"/>
  <c r="AO33" i="149"/>
  <c r="AN33" i="149"/>
  <c r="E29" i="112"/>
  <c r="AY29" i="112"/>
  <c r="BA29" i="112" s="1"/>
  <c r="F29" i="112"/>
  <c r="F29" i="119"/>
  <c r="E29" i="119"/>
  <c r="AY29" i="119"/>
  <c r="BA29" i="119" s="1"/>
  <c r="E29" i="118"/>
  <c r="AY29" i="118"/>
  <c r="BA29" i="118" s="1"/>
  <c r="F29" i="118"/>
  <c r="AY29" i="114"/>
  <c r="BA29" i="114" s="1"/>
  <c r="E29" i="114"/>
  <c r="F29" i="114"/>
  <c r="AN30" i="140"/>
  <c r="AO30" i="140"/>
  <c r="AK30" i="140"/>
  <c r="F31" i="139" s="1"/>
  <c r="AL30" i="140"/>
  <c r="AM30" i="140"/>
  <c r="AO30" i="141"/>
  <c r="AL30" i="141"/>
  <c r="AM30" i="141"/>
  <c r="AN30" i="141"/>
  <c r="AK30" i="141"/>
  <c r="G31" i="139" s="1"/>
  <c r="AO30" i="145"/>
  <c r="AL30" i="145"/>
  <c r="AM30" i="145"/>
  <c r="AK30" i="145"/>
  <c r="E31" i="153" s="1"/>
  <c r="AN30" i="145"/>
  <c r="E27" i="111"/>
  <c r="F27" i="111"/>
  <c r="AY27" i="111"/>
  <c r="BA27" i="111" s="1"/>
  <c r="AY27" i="116"/>
  <c r="BA27" i="116" s="1"/>
  <c r="F27" i="116"/>
  <c r="E27" i="116"/>
  <c r="F27" i="119"/>
  <c r="E27" i="119"/>
  <c r="AY27" i="119"/>
  <c r="BA27" i="119" s="1"/>
  <c r="E27" i="96"/>
  <c r="F27" i="96"/>
  <c r="AY27" i="96"/>
  <c r="BA27" i="96" s="1"/>
  <c r="F27" i="118"/>
  <c r="E27" i="118"/>
  <c r="AY27" i="118"/>
  <c r="BA27" i="118" s="1"/>
  <c r="AL28" i="128"/>
  <c r="AM28" i="128"/>
  <c r="AK28" i="128"/>
  <c r="E29" i="139" s="1"/>
  <c r="AO28" i="128"/>
  <c r="AN28" i="128"/>
  <c r="AO28" i="141"/>
  <c r="AL28" i="141"/>
  <c r="AM28" i="141"/>
  <c r="AN28" i="141"/>
  <c r="AK28" i="141"/>
  <c r="G29" i="139" s="1"/>
  <c r="AO28" i="145"/>
  <c r="AL28" i="145"/>
  <c r="AM28" i="145"/>
  <c r="AN28" i="145"/>
  <c r="AK28" i="145"/>
  <c r="E29" i="153" s="1"/>
  <c r="E30" i="113"/>
  <c r="AY30" i="113"/>
  <c r="BA30" i="113" s="1"/>
  <c r="F30" i="113"/>
  <c r="AY30" i="123"/>
  <c r="BA30" i="123" s="1"/>
  <c r="F30" i="123"/>
  <c r="E30" i="123"/>
  <c r="F30" i="117"/>
  <c r="E30" i="117"/>
  <c r="AY30" i="117"/>
  <c r="BA30" i="117" s="1"/>
  <c r="F30" i="96"/>
  <c r="E30" i="96"/>
  <c r="AY30" i="96"/>
  <c r="BA30" i="96" s="1"/>
  <c r="E30" i="119"/>
  <c r="AY30" i="119"/>
  <c r="BA30" i="119" s="1"/>
  <c r="F30" i="119"/>
  <c r="AO31" i="128"/>
  <c r="AK31" i="128"/>
  <c r="AL31" i="128"/>
  <c r="AM31" i="128"/>
  <c r="AN31" i="128"/>
  <c r="AL31" i="144"/>
  <c r="AM31" i="144"/>
  <c r="AK31" i="144"/>
  <c r="J32" i="139" s="1"/>
  <c r="K32" i="139" s="1"/>
  <c r="AN31" i="144"/>
  <c r="AO31" i="144"/>
  <c r="AM31" i="146"/>
  <c r="AK31" i="146"/>
  <c r="F32" i="153" s="1"/>
  <c r="AO31" i="146"/>
  <c r="AN31" i="146"/>
  <c r="AL31" i="146"/>
  <c r="AY14" i="113"/>
  <c r="BA14" i="113" s="1"/>
  <c r="F14" i="113"/>
  <c r="E14" i="113"/>
  <c r="AY14" i="116"/>
  <c r="BA14" i="116" s="1"/>
  <c r="F14" i="116"/>
  <c r="E14" i="116"/>
  <c r="F14" i="123"/>
  <c r="E14" i="123"/>
  <c r="AY14" i="123"/>
  <c r="BA14" i="123" s="1"/>
  <c r="F14" i="119"/>
  <c r="E14" i="119"/>
  <c r="AY14" i="119"/>
  <c r="BA14" i="119" s="1"/>
  <c r="AN15" i="128"/>
  <c r="AM15" i="128"/>
  <c r="AK15" i="128"/>
  <c r="AO15" i="128"/>
  <c r="AL15" i="128"/>
  <c r="AL15" i="144"/>
  <c r="AM15" i="144"/>
  <c r="AK15" i="144"/>
  <c r="J16" i="139" s="1"/>
  <c r="AN15" i="144"/>
  <c r="AO15" i="144"/>
  <c r="AM15" i="145"/>
  <c r="AL15" i="145"/>
  <c r="AO15" i="145"/>
  <c r="AK15" i="145"/>
  <c r="E16" i="153" s="1"/>
  <c r="AN15" i="145"/>
  <c r="F17" i="118"/>
  <c r="E17" i="118"/>
  <c r="AY17" i="118"/>
  <c r="BA17" i="118" s="1"/>
  <c r="E17" i="115"/>
  <c r="F17" i="115"/>
  <c r="AY17" i="115"/>
  <c r="BA17" i="115" s="1"/>
  <c r="AY17" i="114"/>
  <c r="BA17" i="114" s="1"/>
  <c r="F17" i="114"/>
  <c r="E17" i="114"/>
  <c r="AO18" i="147"/>
  <c r="AL18" i="147"/>
  <c r="AK18" i="147"/>
  <c r="G19" i="153" s="1"/>
  <c r="AM18" i="147"/>
  <c r="AN18" i="147"/>
  <c r="AO18" i="149"/>
  <c r="AM18" i="149"/>
  <c r="AL18" i="149"/>
  <c r="AK18" i="149"/>
  <c r="I19" i="153" s="1"/>
  <c r="J19" i="153" s="1"/>
  <c r="AN18" i="149"/>
  <c r="AO18" i="141"/>
  <c r="AL18" i="141"/>
  <c r="AM18" i="141"/>
  <c r="AN18" i="141"/>
  <c r="AK18" i="141"/>
  <c r="G19" i="139" s="1"/>
  <c r="F11" i="116"/>
  <c r="E11" i="116"/>
  <c r="AY11" i="116"/>
  <c r="BA11" i="116" s="1"/>
  <c r="E11" i="119"/>
  <c r="AY11" i="119"/>
  <c r="BA11" i="119" s="1"/>
  <c r="F11" i="119"/>
  <c r="F11" i="123"/>
  <c r="E11" i="123"/>
  <c r="AY11" i="123"/>
  <c r="BA11" i="123" s="1"/>
  <c r="E11" i="96"/>
  <c r="AY11" i="96"/>
  <c r="BA11" i="96" s="1"/>
  <c r="F11" i="96"/>
  <c r="AN12" i="140"/>
  <c r="AL12" i="140"/>
  <c r="AK12" i="140"/>
  <c r="F13" i="139" s="1"/>
  <c r="AM12" i="140"/>
  <c r="AO12" i="140"/>
  <c r="AN12" i="148"/>
  <c r="AL12" i="148"/>
  <c r="AK12" i="148"/>
  <c r="H13" i="153" s="1"/>
  <c r="AO12" i="148"/>
  <c r="AM12" i="148"/>
  <c r="AO12" i="146"/>
  <c r="AL12" i="146"/>
  <c r="AM12" i="146"/>
  <c r="AN12" i="146"/>
  <c r="AK12" i="146"/>
  <c r="F13" i="153" s="1"/>
  <c r="F31" i="116"/>
  <c r="E31" i="116"/>
  <c r="AY31" i="116"/>
  <c r="BA31" i="116" s="1"/>
  <c r="E31" i="112"/>
  <c r="AY31" i="112"/>
  <c r="BA31" i="112" s="1"/>
  <c r="F31" i="112"/>
  <c r="AY31" i="122"/>
  <c r="BA31" i="122" s="1"/>
  <c r="F31" i="122"/>
  <c r="E31" i="122"/>
  <c r="E31" i="96"/>
  <c r="AY31" i="96"/>
  <c r="BA31" i="96" s="1"/>
  <c r="F31" i="96"/>
  <c r="AM32" i="128"/>
  <c r="AK32" i="128"/>
  <c r="AL32" i="128"/>
  <c r="AN32" i="128"/>
  <c r="AO32" i="128"/>
  <c r="AO32" i="145"/>
  <c r="AL32" i="145"/>
  <c r="AM32" i="145"/>
  <c r="AK32" i="145"/>
  <c r="E33" i="153" s="1"/>
  <c r="AN32" i="145"/>
  <c r="AN32" i="148"/>
  <c r="AO32" i="148"/>
  <c r="AM32" i="148"/>
  <c r="AL32" i="148"/>
  <c r="AK32" i="148"/>
  <c r="H33" i="153" s="1"/>
  <c r="F15" i="114"/>
  <c r="E15" i="114"/>
  <c r="AY15" i="114"/>
  <c r="BA15" i="114" s="1"/>
  <c r="F15" i="113"/>
  <c r="E15" i="113"/>
  <c r="AY15" i="113"/>
  <c r="BA15" i="113" s="1"/>
  <c r="F15" i="120"/>
  <c r="E15" i="120"/>
  <c r="AY15" i="120"/>
  <c r="BA15" i="120" s="1"/>
  <c r="AK16" i="128"/>
  <c r="E17" i="139" s="1"/>
  <c r="AM16" i="128"/>
  <c r="AN16" i="128"/>
  <c r="AO16" i="128"/>
  <c r="AL16" i="128"/>
  <c r="AO16" i="142"/>
  <c r="AL16" i="142"/>
  <c r="AM16" i="142"/>
  <c r="AK16" i="142"/>
  <c r="H17" i="139" s="1"/>
  <c r="AN16" i="142"/>
  <c r="AO16" i="149"/>
  <c r="AM16" i="149"/>
  <c r="AL16" i="149"/>
  <c r="AN16" i="149"/>
  <c r="AK16" i="149"/>
  <c r="I17" i="153" s="1"/>
  <c r="F18" i="115"/>
  <c r="AY18" i="115"/>
  <c r="BA18" i="115" s="1"/>
  <c r="E18" i="115"/>
  <c r="AY18" i="111"/>
  <c r="BA18" i="111" s="1"/>
  <c r="E18" i="111"/>
  <c r="F18" i="111"/>
  <c r="E18" i="120"/>
  <c r="F18" i="120"/>
  <c r="AY18" i="120"/>
  <c r="BA18" i="120" s="1"/>
  <c r="F18" i="96"/>
  <c r="AY18" i="96"/>
  <c r="BA18" i="96" s="1"/>
  <c r="E18" i="96"/>
  <c r="AL19" i="140"/>
  <c r="AN19" i="140"/>
  <c r="AM19" i="140"/>
  <c r="AO19" i="140"/>
  <c r="AK19" i="140"/>
  <c r="F20" i="139" s="1"/>
  <c r="AK19" i="149"/>
  <c r="I20" i="153" s="1"/>
  <c r="AN19" i="149"/>
  <c r="AM19" i="149"/>
  <c r="AO19" i="149"/>
  <c r="AL19" i="149"/>
  <c r="AN19" i="147"/>
  <c r="AM19" i="147"/>
  <c r="AK19" i="147"/>
  <c r="G20" i="153" s="1"/>
  <c r="AL19" i="147"/>
  <c r="AO19" i="147"/>
  <c r="AY12" i="119"/>
  <c r="BA12" i="119" s="1"/>
  <c r="F12" i="119"/>
  <c r="E12" i="119"/>
  <c r="AK13" i="142"/>
  <c r="H14" i="139" s="1"/>
  <c r="AO13" i="142"/>
  <c r="AL13" i="142"/>
  <c r="AM13" i="142"/>
  <c r="AN13" i="142"/>
  <c r="AO13" i="147"/>
  <c r="AM13" i="147"/>
  <c r="AN13" i="147"/>
  <c r="AL13" i="147"/>
  <c r="AK13" i="147"/>
  <c r="G14" i="153" s="1"/>
  <c r="AM13" i="146"/>
  <c r="AN13" i="146"/>
  <c r="AK13" i="146"/>
  <c r="F14" i="153" s="1"/>
  <c r="AO13" i="146"/>
  <c r="AL13" i="146"/>
  <c r="AY21" i="111"/>
  <c r="BA21" i="111" s="1"/>
  <c r="F21" i="111"/>
  <c r="E21" i="111"/>
  <c r="E21" i="123"/>
  <c r="AY21" i="123"/>
  <c r="BA21" i="123" s="1"/>
  <c r="F21" i="123"/>
  <c r="AY21" i="118"/>
  <c r="BA21" i="118" s="1"/>
  <c r="F21" i="118"/>
  <c r="E21" i="118"/>
  <c r="F21" i="114"/>
  <c r="AY21" i="114"/>
  <c r="BA21" i="114" s="1"/>
  <c r="E21" i="114"/>
  <c r="E21" i="113"/>
  <c r="AY21" i="113"/>
  <c r="BA21" i="113" s="1"/>
  <c r="F21" i="113"/>
  <c r="AM22" i="143"/>
  <c r="AL22" i="143"/>
  <c r="AO22" i="143"/>
  <c r="AN22" i="143"/>
  <c r="AK22" i="143"/>
  <c r="I23" i="139" s="1"/>
  <c r="AO22" i="141"/>
  <c r="AM22" i="141"/>
  <c r="AL22" i="141"/>
  <c r="AK22" i="141"/>
  <c r="G23" i="139" s="1"/>
  <c r="AN22" i="141"/>
  <c r="AN22" i="144"/>
  <c r="AK22" i="144"/>
  <c r="J23" i="139" s="1"/>
  <c r="AO22" i="144"/>
  <c r="AL22" i="144"/>
  <c r="AM22" i="144"/>
  <c r="E16" i="114"/>
  <c r="AY16" i="114"/>
  <c r="BA16" i="114" s="1"/>
  <c r="F16" i="114"/>
  <c r="F16" i="113"/>
  <c r="E16" i="113"/>
  <c r="AY16" i="113"/>
  <c r="BA16" i="113" s="1"/>
  <c r="E16" i="122"/>
  <c r="AY16" i="122"/>
  <c r="BA16" i="122" s="1"/>
  <c r="F16" i="122"/>
  <c r="AN17" i="128"/>
  <c r="AO17" i="128"/>
  <c r="AK17" i="128"/>
  <c r="E18" i="139" s="1"/>
  <c r="AL17" i="128"/>
  <c r="AM17" i="128"/>
  <c r="AN17" i="140"/>
  <c r="AL17" i="140"/>
  <c r="AK17" i="140"/>
  <c r="F18" i="139" s="1"/>
  <c r="AO17" i="140"/>
  <c r="AM17" i="140"/>
  <c r="AL17" i="148"/>
  <c r="AK17" i="148"/>
  <c r="H18" i="153" s="1"/>
  <c r="AM17" i="148"/>
  <c r="AO17" i="148"/>
  <c r="AN17" i="148"/>
  <c r="F24" i="111"/>
  <c r="AY24" i="111"/>
  <c r="BA24" i="111" s="1"/>
  <c r="E24" i="111"/>
  <c r="F24" i="115"/>
  <c r="E24" i="115"/>
  <c r="AY24" i="115"/>
  <c r="BA24" i="115" s="1"/>
  <c r="AY24" i="113"/>
  <c r="BA24" i="113" s="1"/>
  <c r="E24" i="113"/>
  <c r="F24" i="113"/>
  <c r="F24" i="120"/>
  <c r="E24" i="120"/>
  <c r="AY24" i="120"/>
  <c r="BA24" i="120" s="1"/>
  <c r="AL25" i="144"/>
  <c r="AM25" i="144"/>
  <c r="AO25" i="144"/>
  <c r="AN25" i="144"/>
  <c r="AK25" i="144"/>
  <c r="J26" i="139" s="1"/>
  <c r="AK25" i="149"/>
  <c r="I26" i="153" s="1"/>
  <c r="AM25" i="149"/>
  <c r="AL25" i="149"/>
  <c r="AN25" i="149"/>
  <c r="AO25" i="149"/>
  <c r="AM25" i="145"/>
  <c r="AN25" i="145"/>
  <c r="AO25" i="145"/>
  <c r="AL25" i="145"/>
  <c r="AK25" i="145"/>
  <c r="E26" i="153" s="1"/>
  <c r="AY19" i="115"/>
  <c r="BA19" i="115" s="1"/>
  <c r="F19" i="115"/>
  <c r="E19" i="115"/>
  <c r="F19" i="123"/>
  <c r="E19" i="123"/>
  <c r="AY19" i="123"/>
  <c r="BA19" i="123" s="1"/>
  <c r="E19" i="122"/>
  <c r="AY19" i="122"/>
  <c r="BA19" i="122" s="1"/>
  <c r="F19" i="122"/>
  <c r="F19" i="120"/>
  <c r="AY19" i="120"/>
  <c r="BA19" i="120" s="1"/>
  <c r="E19" i="120"/>
  <c r="AL20" i="128"/>
  <c r="AK20" i="128"/>
  <c r="E21" i="139" s="1"/>
  <c r="AO20" i="128"/>
  <c r="AM20" i="128"/>
  <c r="AN20" i="128"/>
  <c r="AO20" i="142"/>
  <c r="AM20" i="142"/>
  <c r="AL20" i="142"/>
  <c r="AN20" i="142"/>
  <c r="AK20" i="142"/>
  <c r="H21" i="139" s="1"/>
  <c r="K21" i="139" s="1"/>
  <c r="AY22" i="113"/>
  <c r="BA22" i="113" s="1"/>
  <c r="E22" i="113"/>
  <c r="F22" i="113"/>
  <c r="E22" i="116"/>
  <c r="AY22" i="116"/>
  <c r="BA22" i="116" s="1"/>
  <c r="F22" i="116"/>
  <c r="F22" i="117"/>
  <c r="E22" i="117"/>
  <c r="AY22" i="117"/>
  <c r="BA22" i="117" s="1"/>
  <c r="AN23" i="143"/>
  <c r="AO23" i="143"/>
  <c r="AL23" i="143"/>
  <c r="AK23" i="143"/>
  <c r="I24" i="139" s="1"/>
  <c r="AM23" i="143"/>
  <c r="AM23" i="145"/>
  <c r="AL23" i="145"/>
  <c r="AO23" i="145"/>
  <c r="AK23" i="145"/>
  <c r="E24" i="153" s="1"/>
  <c r="J24" i="153" s="1"/>
  <c r="AN23" i="145"/>
  <c r="AN23" i="149"/>
  <c r="AM23" i="149"/>
  <c r="AK23" i="149"/>
  <c r="I24" i="153" s="1"/>
  <c r="AL23" i="149"/>
  <c r="AO23" i="149"/>
  <c r="F25" i="118"/>
  <c r="E25" i="118"/>
  <c r="AY25" i="118"/>
  <c r="BA25" i="118" s="1"/>
  <c r="F25" i="119"/>
  <c r="E25" i="119"/>
  <c r="AY25" i="119"/>
  <c r="BA25" i="119" s="1"/>
  <c r="F25" i="113"/>
  <c r="AY25" i="113"/>
  <c r="BA25" i="113" s="1"/>
  <c r="E25" i="113"/>
  <c r="AY25" i="114"/>
  <c r="BA25" i="114" s="1"/>
  <c r="E25" i="114"/>
  <c r="F25" i="114"/>
  <c r="AO26" i="141"/>
  <c r="AL26" i="141"/>
  <c r="AM26" i="141"/>
  <c r="AK26" i="141"/>
  <c r="G27" i="139" s="1"/>
  <c r="AN26" i="141"/>
  <c r="AN26" i="148"/>
  <c r="AM26" i="148"/>
  <c r="AL26" i="148"/>
  <c r="AK26" i="148"/>
  <c r="H27" i="153" s="1"/>
  <c r="AO26" i="148"/>
  <c r="AO26" i="146"/>
  <c r="AL26" i="146"/>
  <c r="AK26" i="146"/>
  <c r="F27" i="153" s="1"/>
  <c r="AM26" i="146"/>
  <c r="AN26" i="146"/>
  <c r="F20" i="120"/>
  <c r="AY20" i="120"/>
  <c r="BA20" i="120" s="1"/>
  <c r="E20" i="120"/>
  <c r="AY20" i="121"/>
  <c r="BA20" i="121" s="1"/>
  <c r="F20" i="121"/>
  <c r="E20" i="121"/>
  <c r="F20" i="118"/>
  <c r="E20" i="118"/>
  <c r="AY20" i="118"/>
  <c r="BA20" i="118" s="1"/>
  <c r="E20" i="96"/>
  <c r="F20" i="96"/>
  <c r="AY20" i="96"/>
  <c r="BA20" i="96" s="1"/>
  <c r="AM21" i="146"/>
  <c r="AK21" i="146"/>
  <c r="F22" i="153" s="1"/>
  <c r="AL21" i="146"/>
  <c r="AO21" i="146"/>
  <c r="AN21" i="146"/>
  <c r="AM21" i="147"/>
  <c r="AO21" i="147"/>
  <c r="AK21" i="147"/>
  <c r="G22" i="153" s="1"/>
  <c r="AL21" i="147"/>
  <c r="AN21" i="147"/>
  <c r="AY28" i="122"/>
  <c r="BA28" i="122" s="1"/>
  <c r="F28" i="122"/>
  <c r="E28" i="122"/>
  <c r="F28" i="116"/>
  <c r="E28" i="116"/>
  <c r="AY28" i="116"/>
  <c r="BA28" i="116" s="1"/>
  <c r="F28" i="118"/>
  <c r="E28" i="118"/>
  <c r="AY28" i="118"/>
  <c r="BA28" i="118" s="1"/>
  <c r="AY28" i="112"/>
  <c r="BA28" i="112" s="1"/>
  <c r="F28" i="112"/>
  <c r="E28" i="112"/>
  <c r="AK29" i="141"/>
  <c r="G30" i="139" s="1"/>
  <c r="AM29" i="141"/>
  <c r="AN29" i="141"/>
  <c r="AL29" i="141"/>
  <c r="AO29" i="141"/>
  <c r="AM29" i="147"/>
  <c r="AN29" i="147"/>
  <c r="AO29" i="147"/>
  <c r="AK29" i="147"/>
  <c r="G30" i="153" s="1"/>
  <c r="AL29" i="147"/>
  <c r="AM29" i="145"/>
  <c r="AO29" i="145"/>
  <c r="AL29" i="145"/>
  <c r="AN29" i="145"/>
  <c r="AK29" i="145"/>
  <c r="E30" i="153" s="1"/>
  <c r="F23" i="114"/>
  <c r="E23" i="114"/>
  <c r="AY23" i="114"/>
  <c r="BA23" i="114" s="1"/>
  <c r="F23" i="113"/>
  <c r="AY23" i="113"/>
  <c r="BA23" i="113" s="1"/>
  <c r="E23" i="113"/>
  <c r="E23" i="119"/>
  <c r="AY23" i="119"/>
  <c r="BA23" i="119" s="1"/>
  <c r="F23" i="119"/>
  <c r="AK24" i="140"/>
  <c r="F25" i="139" s="1"/>
  <c r="AM24" i="140"/>
  <c r="AN24" i="140"/>
  <c r="AL24" i="140"/>
  <c r="AO24" i="140"/>
  <c r="AL24" i="143"/>
  <c r="AN24" i="143"/>
  <c r="AK24" i="143"/>
  <c r="I25" i="139" s="1"/>
  <c r="AM24" i="143"/>
  <c r="AO24" i="143"/>
  <c r="AO24" i="149"/>
  <c r="AL24" i="149"/>
  <c r="AM24" i="149"/>
  <c r="AN24" i="149"/>
  <c r="AK24" i="149"/>
  <c r="I25" i="153" s="1"/>
  <c r="E26" i="113"/>
  <c r="AY26" i="113"/>
  <c r="BA26" i="113" s="1"/>
  <c r="F26" i="113"/>
  <c r="E26" i="123"/>
  <c r="AY26" i="123"/>
  <c r="BA26" i="123" s="1"/>
  <c r="F26" i="123"/>
  <c r="AY26" i="116"/>
  <c r="BA26" i="116" s="1"/>
  <c r="F26" i="116"/>
  <c r="E26" i="116"/>
  <c r="F26" i="119"/>
  <c r="AY26" i="119"/>
  <c r="BA26" i="119" s="1"/>
  <c r="E26" i="119"/>
  <c r="AN27" i="141"/>
  <c r="AO27" i="141"/>
  <c r="AK27" i="141"/>
  <c r="G28" i="139" s="1"/>
  <c r="AM27" i="141"/>
  <c r="AL27" i="141"/>
  <c r="AL27" i="144"/>
  <c r="AM27" i="144"/>
  <c r="AK27" i="144"/>
  <c r="J28" i="139" s="1"/>
  <c r="AN27" i="144"/>
  <c r="AO27" i="144"/>
  <c r="AM27" i="147"/>
  <c r="AN27" i="147"/>
  <c r="AK27" i="147"/>
  <c r="G28" i="153" s="1"/>
  <c r="AL27" i="147"/>
  <c r="AO27" i="147"/>
  <c r="AY33" i="112"/>
  <c r="BA33" i="112" s="1"/>
  <c r="F33" i="112"/>
  <c r="E33" i="112"/>
  <c r="E33" i="123"/>
  <c r="AY33" i="123"/>
  <c r="BA33" i="123" s="1"/>
  <c r="F33" i="123"/>
  <c r="AY33" i="96"/>
  <c r="BA33" i="96" s="1"/>
  <c r="E33" i="96"/>
  <c r="F33" i="96"/>
  <c r="AO34" i="142"/>
  <c r="AM34" i="142"/>
  <c r="AL34" i="142"/>
  <c r="AK34" i="142"/>
  <c r="H35" i="139" s="1"/>
  <c r="AN34" i="142"/>
  <c r="AO34" i="146"/>
  <c r="AL34" i="146"/>
  <c r="AK34" i="146"/>
  <c r="F35" i="153" s="1"/>
  <c r="AM34" i="146"/>
  <c r="AN34" i="146"/>
  <c r="AO34" i="141"/>
  <c r="AM34" i="141"/>
  <c r="AL34" i="141"/>
  <c r="AK34" i="141"/>
  <c r="G35" i="139" s="1"/>
  <c r="AN34" i="141"/>
  <c r="E32" i="116"/>
  <c r="F32" i="116"/>
  <c r="AY32" i="116"/>
  <c r="BA32" i="116" s="1"/>
  <c r="F32" i="123"/>
  <c r="E32" i="123"/>
  <c r="AY32" i="123"/>
  <c r="BA32" i="123" s="1"/>
  <c r="F32" i="122"/>
  <c r="E32" i="122"/>
  <c r="AY32" i="122"/>
  <c r="BA32" i="122" s="1"/>
  <c r="F32" i="117"/>
  <c r="AY32" i="117"/>
  <c r="BA32" i="117" s="1"/>
  <c r="E32" i="117"/>
  <c r="AL33" i="144"/>
  <c r="AM33" i="144"/>
  <c r="AO33" i="144"/>
  <c r="AN33" i="144"/>
  <c r="AK33" i="144"/>
  <c r="J34" i="139" s="1"/>
  <c r="K34" i="139" s="1"/>
  <c r="AL33" i="148"/>
  <c r="AK33" i="148"/>
  <c r="H34" i="153" s="1"/>
  <c r="AM33" i="148"/>
  <c r="AN33" i="148"/>
  <c r="AO33" i="148"/>
  <c r="AM33" i="145"/>
  <c r="AN33" i="145"/>
  <c r="AO33" i="145"/>
  <c r="AL33" i="145"/>
  <c r="AK33" i="145"/>
  <c r="E34" i="153" s="1"/>
  <c r="AY29" i="111"/>
  <c r="BA29" i="111" s="1"/>
  <c r="E29" i="111"/>
  <c r="F29" i="111"/>
  <c r="F29" i="121"/>
  <c r="E29" i="121"/>
  <c r="AY29" i="121"/>
  <c r="BA29" i="121" s="1"/>
  <c r="E29" i="96"/>
  <c r="AY29" i="96"/>
  <c r="BA29" i="96" s="1"/>
  <c r="F29" i="96"/>
  <c r="AN30" i="143"/>
  <c r="AO30" i="143"/>
  <c r="AM30" i="143"/>
  <c r="AK30" i="143"/>
  <c r="I31" i="139" s="1"/>
  <c r="AL30" i="143"/>
  <c r="AO30" i="146"/>
  <c r="AL30" i="146"/>
  <c r="AK30" i="146"/>
  <c r="F31" i="153" s="1"/>
  <c r="AN30" i="146"/>
  <c r="AM30" i="146"/>
  <c r="E27" i="113"/>
  <c r="AY27" i="113"/>
  <c r="BA27" i="113" s="1"/>
  <c r="F27" i="113"/>
  <c r="F27" i="121"/>
  <c r="E27" i="121"/>
  <c r="AY27" i="121"/>
  <c r="BA27" i="121" s="1"/>
  <c r="E27" i="112"/>
  <c r="F27" i="112"/>
  <c r="AY27" i="112"/>
  <c r="BA27" i="112" s="1"/>
  <c r="AM28" i="140"/>
  <c r="AL28" i="140"/>
  <c r="AO28" i="140"/>
  <c r="AK28" i="140"/>
  <c r="F29" i="139" s="1"/>
  <c r="AN28" i="140"/>
  <c r="AO28" i="142"/>
  <c r="AL28" i="142"/>
  <c r="AM28" i="142"/>
  <c r="AN28" i="142"/>
  <c r="AK28" i="142"/>
  <c r="H29" i="139" s="1"/>
  <c r="K29" i="139" s="1"/>
  <c r="AO28" i="146"/>
  <c r="AL28" i="146"/>
  <c r="AM28" i="146"/>
  <c r="AN28" i="146"/>
  <c r="AK28" i="146"/>
  <c r="F29" i="153" s="1"/>
  <c r="AY30" i="114"/>
  <c r="BA30" i="114" s="1"/>
  <c r="F30" i="114"/>
  <c r="E30" i="114"/>
  <c r="F30" i="112"/>
  <c r="AY30" i="112"/>
  <c r="BA30" i="112" s="1"/>
  <c r="E30" i="112"/>
  <c r="E30" i="120"/>
  <c r="AY30" i="120"/>
  <c r="BA30" i="120" s="1"/>
  <c r="F30" i="120"/>
  <c r="AN31" i="141"/>
  <c r="AO31" i="141"/>
  <c r="AK31" i="141"/>
  <c r="G32" i="139" s="1"/>
  <c r="AM31" i="141"/>
  <c r="AL31" i="141"/>
  <c r="AM31" i="147"/>
  <c r="AK31" i="147"/>
  <c r="G32" i="153" s="1"/>
  <c r="AL31" i="147"/>
  <c r="AO31" i="147"/>
  <c r="AN31" i="147"/>
  <c r="AN31" i="149"/>
  <c r="AL31" i="149"/>
  <c r="AO31" i="149"/>
  <c r="AM31" i="149"/>
  <c r="AK31" i="149"/>
  <c r="I32" i="153" s="1"/>
  <c r="F14" i="114"/>
  <c r="E14" i="114"/>
  <c r="AY14" i="114"/>
  <c r="BA14" i="114" s="1"/>
  <c r="F14" i="120"/>
  <c r="E14" i="120"/>
  <c r="AY14" i="120"/>
  <c r="BA14" i="120" s="1"/>
  <c r="E14" i="111"/>
  <c r="F14" i="111"/>
  <c r="AY14" i="111"/>
  <c r="BA14" i="111" s="1"/>
  <c r="F14" i="96"/>
  <c r="E14" i="96"/>
  <c r="AY14" i="96"/>
  <c r="BA14" i="96" s="1"/>
  <c r="AO15" i="141"/>
  <c r="AN15" i="141"/>
  <c r="AM15" i="141"/>
  <c r="AL15" i="141"/>
  <c r="AK15" i="141"/>
  <c r="G16" i="139" s="1"/>
  <c r="AL15" i="147"/>
  <c r="AK15" i="147"/>
  <c r="G16" i="153" s="1"/>
  <c r="AN15" i="147"/>
  <c r="AM15" i="147"/>
  <c r="AO15" i="147"/>
  <c r="AM15" i="146"/>
  <c r="AK15" i="146"/>
  <c r="F16" i="153" s="1"/>
  <c r="AO15" i="146"/>
  <c r="AN15" i="146"/>
  <c r="AL15" i="146"/>
  <c r="AY17" i="119"/>
  <c r="BA17" i="119" s="1"/>
  <c r="F17" i="119"/>
  <c r="E17" i="119"/>
  <c r="E17" i="121"/>
  <c r="AY17" i="121"/>
  <c r="BA17" i="121" s="1"/>
  <c r="F17" i="121"/>
  <c r="AY17" i="96"/>
  <c r="BA17" i="96" s="1"/>
  <c r="E17" i="96"/>
  <c r="F17" i="96"/>
  <c r="F17" i="116"/>
  <c r="AY17" i="116"/>
  <c r="BA17" i="116" s="1"/>
  <c r="E17" i="116"/>
  <c r="AK18" i="143"/>
  <c r="I19" i="139" s="1"/>
  <c r="AL18" i="143"/>
  <c r="AM18" i="143"/>
  <c r="AN18" i="143"/>
  <c r="AO18" i="143"/>
  <c r="AM18" i="128"/>
  <c r="AO18" i="128"/>
  <c r="AK18" i="128"/>
  <c r="E19" i="139" s="1"/>
  <c r="AL18" i="128"/>
  <c r="AN18" i="128"/>
  <c r="AN18" i="148"/>
  <c r="AO18" i="148"/>
  <c r="AM18" i="148"/>
  <c r="AL18" i="148"/>
  <c r="AK18" i="148"/>
  <c r="H19" i="153" s="1"/>
  <c r="F11" i="117"/>
  <c r="AY11" i="117"/>
  <c r="BA11" i="117" s="1"/>
  <c r="E11" i="117"/>
  <c r="E11" i="121"/>
  <c r="F11" i="121"/>
  <c r="AY11" i="121"/>
  <c r="BA11" i="121" s="1"/>
  <c r="F11" i="118"/>
  <c r="E11" i="118"/>
  <c r="AY11" i="118"/>
  <c r="BA11" i="118" s="1"/>
  <c r="K30" i="110"/>
  <c r="K29" i="110"/>
  <c r="K32" i="110"/>
  <c r="G43" i="110"/>
  <c r="K31" i="110"/>
  <c r="AN12" i="144"/>
  <c r="AO12" i="144"/>
  <c r="AL12" i="144"/>
  <c r="AK12" i="144"/>
  <c r="J13" i="139" s="1"/>
  <c r="AM12" i="144"/>
  <c r="AO12" i="149"/>
  <c r="AM12" i="149"/>
  <c r="AL12" i="149"/>
  <c r="AN12" i="149"/>
  <c r="AK12" i="149"/>
  <c r="I13" i="153" s="1"/>
  <c r="AO12" i="147"/>
  <c r="AL12" i="147"/>
  <c r="AM12" i="147"/>
  <c r="AK12" i="147"/>
  <c r="G13" i="153" s="1"/>
  <c r="AN12" i="147"/>
  <c r="AY31" i="117"/>
  <c r="BA31" i="117" s="1"/>
  <c r="F31" i="117"/>
  <c r="E31" i="117"/>
  <c r="F31" i="123"/>
  <c r="E31" i="123"/>
  <c r="AY31" i="123"/>
  <c r="BA31" i="123" s="1"/>
  <c r="F31" i="121"/>
  <c r="AY31" i="121"/>
  <c r="BA31" i="121" s="1"/>
  <c r="E31" i="121"/>
  <c r="F31" i="118"/>
  <c r="AY31" i="118"/>
  <c r="BA31" i="118" s="1"/>
  <c r="E31" i="118"/>
  <c r="AO32" i="146"/>
  <c r="AL32" i="146"/>
  <c r="AN32" i="146"/>
  <c r="AM32" i="146"/>
  <c r="AK32" i="146"/>
  <c r="F33" i="153" s="1"/>
  <c r="AO32" i="141"/>
  <c r="AM32" i="141"/>
  <c r="AL32" i="141"/>
  <c r="AN32" i="141"/>
  <c r="AK32" i="141"/>
  <c r="G33" i="139" s="1"/>
  <c r="AO32" i="149"/>
  <c r="AM32" i="149"/>
  <c r="AL32" i="149"/>
  <c r="AN32" i="149"/>
  <c r="AK32" i="149"/>
  <c r="I33" i="153" s="1"/>
  <c r="F15" i="116"/>
  <c r="E15" i="116"/>
  <c r="AY15" i="116"/>
  <c r="BA15" i="116" s="1"/>
  <c r="E15" i="115"/>
  <c r="F15" i="115"/>
  <c r="AY15" i="115"/>
  <c r="BA15" i="115" s="1"/>
  <c r="F15" i="122"/>
  <c r="E15" i="122"/>
  <c r="AY15" i="122"/>
  <c r="BA15" i="122" s="1"/>
  <c r="AN16" i="144"/>
  <c r="AO16" i="144"/>
  <c r="AL16" i="144"/>
  <c r="AK16" i="144"/>
  <c r="J17" i="139" s="1"/>
  <c r="AM16" i="144"/>
  <c r="AO16" i="141"/>
  <c r="AM16" i="141"/>
  <c r="AL16" i="141"/>
  <c r="AN16" i="141"/>
  <c r="AK16" i="141"/>
  <c r="G17" i="139" s="1"/>
  <c r="F18" i="122"/>
  <c r="AY18" i="122"/>
  <c r="BA18" i="122" s="1"/>
  <c r="E18" i="122"/>
  <c r="AY18" i="113"/>
  <c r="BA18" i="113" s="1"/>
  <c r="F18" i="113"/>
  <c r="E18" i="113"/>
  <c r="E18" i="121"/>
  <c r="AY18" i="121"/>
  <c r="BA18" i="121" s="1"/>
  <c r="F18" i="121"/>
  <c r="AO19" i="141"/>
  <c r="AK19" i="141"/>
  <c r="G20" i="139" s="1"/>
  <c r="AN19" i="141"/>
  <c r="AM19" i="141"/>
  <c r="AL19" i="141"/>
  <c r="AO19" i="142"/>
  <c r="AN19" i="142"/>
  <c r="AK19" i="142"/>
  <c r="AL19" i="142"/>
  <c r="AM19" i="142"/>
  <c r="E12" i="123"/>
  <c r="AY12" i="123"/>
  <c r="BA12" i="123" s="1"/>
  <c r="F12" i="123"/>
  <c r="AN13" i="143"/>
  <c r="AM13" i="143"/>
  <c r="AK13" i="143"/>
  <c r="I14" i="139" s="1"/>
  <c r="AL13" i="143"/>
  <c r="AO13" i="143"/>
  <c r="AO13" i="141"/>
  <c r="AN13" i="141"/>
  <c r="AM13" i="141"/>
  <c r="AL13" i="141"/>
  <c r="AK13" i="141"/>
  <c r="G14" i="139" s="1"/>
  <c r="F21" i="112"/>
  <c r="E21" i="112"/>
  <c r="AY21" i="112"/>
  <c r="BA21" i="112" s="1"/>
  <c r="AY21" i="115"/>
  <c r="BA21" i="115" s="1"/>
  <c r="E21" i="115"/>
  <c r="F21" i="115"/>
  <c r="F21" i="117"/>
  <c r="AY21" i="117"/>
  <c r="BA21" i="117" s="1"/>
  <c r="E21" i="117"/>
  <c r="AO22" i="142"/>
  <c r="AM22" i="142"/>
  <c r="AL22" i="142"/>
  <c r="AN22" i="142"/>
  <c r="AK22" i="142"/>
  <c r="H23" i="139" s="1"/>
  <c r="AN22" i="140"/>
  <c r="AO22" i="140"/>
  <c r="AK22" i="140"/>
  <c r="F23" i="139" s="1"/>
  <c r="AL22" i="140"/>
  <c r="AM22" i="140"/>
  <c r="AO22" i="145"/>
  <c r="AL22" i="145"/>
  <c r="AN22" i="145"/>
  <c r="AM22" i="145"/>
  <c r="AK22" i="145"/>
  <c r="E23" i="153" s="1"/>
  <c r="F16" i="116"/>
  <c r="AY16" i="116"/>
  <c r="BA16" i="116" s="1"/>
  <c r="E16" i="116"/>
  <c r="F16" i="123"/>
  <c r="E16" i="123"/>
  <c r="AY16" i="123"/>
  <c r="BA16" i="123" s="1"/>
  <c r="F16" i="112"/>
  <c r="E16" i="112"/>
  <c r="AY16" i="112"/>
  <c r="BA16" i="112" s="1"/>
  <c r="F16" i="118"/>
  <c r="E16" i="118"/>
  <c r="AY16" i="118"/>
  <c r="BA16" i="118" s="1"/>
  <c r="AO17" i="142"/>
  <c r="AN17" i="142"/>
  <c r="AK17" i="142"/>
  <c r="H18" i="139" s="1"/>
  <c r="AM17" i="142"/>
  <c r="AL17" i="142"/>
  <c r="AL17" i="141"/>
  <c r="AN17" i="141"/>
  <c r="AK17" i="141"/>
  <c r="G18" i="139" s="1"/>
  <c r="AO17" i="141"/>
  <c r="AM17" i="141"/>
  <c r="AM17" i="145"/>
  <c r="AN17" i="145"/>
  <c r="AO17" i="145"/>
  <c r="AL17" i="145"/>
  <c r="AK17" i="145"/>
  <c r="E18" i="153" s="1"/>
  <c r="AY24" i="116"/>
  <c r="BA24" i="116" s="1"/>
  <c r="E24" i="116"/>
  <c r="F24" i="116"/>
  <c r="F24" i="121"/>
  <c r="E24" i="121"/>
  <c r="AY24" i="121"/>
  <c r="BA24" i="121" s="1"/>
  <c r="E24" i="112"/>
  <c r="F24" i="112"/>
  <c r="AY24" i="112"/>
  <c r="BA24" i="112" s="1"/>
  <c r="AN25" i="141"/>
  <c r="AK25" i="141"/>
  <c r="G26" i="139" s="1"/>
  <c r="AM25" i="141"/>
  <c r="AL25" i="141"/>
  <c r="AO25" i="141"/>
  <c r="AN25" i="140"/>
  <c r="AL25" i="140"/>
  <c r="AK25" i="140"/>
  <c r="F26" i="139" s="1"/>
  <c r="AO25" i="140"/>
  <c r="AM25" i="140"/>
  <c r="AM25" i="146"/>
  <c r="AO25" i="146"/>
  <c r="AL25" i="146"/>
  <c r="AN25" i="146"/>
  <c r="AK25" i="146"/>
  <c r="F26" i="153" s="1"/>
  <c r="F19" i="119"/>
  <c r="E19" i="119"/>
  <c r="AY19" i="119"/>
  <c r="BA19" i="119" s="1"/>
  <c r="F19" i="111"/>
  <c r="AY19" i="111"/>
  <c r="BA19" i="111" s="1"/>
  <c r="E19" i="111"/>
  <c r="F19" i="113"/>
  <c r="AY19" i="113"/>
  <c r="BA19" i="113" s="1"/>
  <c r="E19" i="113"/>
  <c r="AN20" i="144"/>
  <c r="AO20" i="144"/>
  <c r="AL20" i="144"/>
  <c r="AK20" i="144"/>
  <c r="J21" i="139" s="1"/>
  <c r="AM20" i="144"/>
  <c r="AN20" i="143"/>
  <c r="AL20" i="143"/>
  <c r="AM20" i="143"/>
  <c r="AK20" i="143"/>
  <c r="I21" i="139" s="1"/>
  <c r="AO20" i="143"/>
  <c r="AO20" i="145"/>
  <c r="AL20" i="145"/>
  <c r="AM20" i="145"/>
  <c r="AK20" i="145"/>
  <c r="E21" i="153" s="1"/>
  <c r="J21" i="153" s="1"/>
  <c r="AN20" i="145"/>
  <c r="AY22" i="112"/>
  <c r="BA22" i="112" s="1"/>
  <c r="F22" i="112"/>
  <c r="E22" i="112"/>
  <c r="E22" i="120"/>
  <c r="AY22" i="120"/>
  <c r="BA22" i="120" s="1"/>
  <c r="F22" i="120"/>
  <c r="F22" i="121"/>
  <c r="E22" i="121"/>
  <c r="AY22" i="121"/>
  <c r="BA22" i="121" s="1"/>
  <c r="F22" i="96"/>
  <c r="AY22" i="96"/>
  <c r="BA22" i="96" s="1"/>
  <c r="E22" i="96"/>
  <c r="AN23" i="141"/>
  <c r="AK23" i="141"/>
  <c r="G24" i="139" s="1"/>
  <c r="AM23" i="141"/>
  <c r="AL23" i="141"/>
  <c r="AO23" i="141"/>
  <c r="AM23" i="146"/>
  <c r="AK23" i="146"/>
  <c r="F24" i="153" s="1"/>
  <c r="AN23" i="146"/>
  <c r="AO23" i="146"/>
  <c r="AL23" i="146"/>
  <c r="AN23" i="142"/>
  <c r="AO23" i="142"/>
  <c r="AM23" i="142"/>
  <c r="AK23" i="142"/>
  <c r="H24" i="139" s="1"/>
  <c r="AL23" i="142"/>
  <c r="AY25" i="122"/>
  <c r="BA25" i="122" s="1"/>
  <c r="F25" i="122"/>
  <c r="E25" i="122"/>
  <c r="F25" i="121"/>
  <c r="E25" i="121"/>
  <c r="AY25" i="121"/>
  <c r="BA25" i="121" s="1"/>
  <c r="AO26" i="142"/>
  <c r="AL26" i="142"/>
  <c r="AM26" i="142"/>
  <c r="AK26" i="142"/>
  <c r="H27" i="139" s="1"/>
  <c r="K27" i="139" s="1"/>
  <c r="AN26" i="142"/>
  <c r="AO26" i="149"/>
  <c r="AL26" i="149"/>
  <c r="AM26" i="149"/>
  <c r="AN26" i="149"/>
  <c r="AK26" i="149"/>
  <c r="I27" i="153" s="1"/>
  <c r="E20" i="115"/>
  <c r="AY20" i="115"/>
  <c r="BA20" i="115" s="1"/>
  <c r="F20" i="115"/>
  <c r="F20" i="122"/>
  <c r="E20" i="122"/>
  <c r="AY20" i="122"/>
  <c r="BA20" i="122" s="1"/>
  <c r="F20" i="117"/>
  <c r="E20" i="117"/>
  <c r="AY20" i="117"/>
  <c r="BA20" i="117" s="1"/>
  <c r="AL21" i="144"/>
  <c r="AM21" i="144"/>
  <c r="AN21" i="144"/>
  <c r="AO21" i="144"/>
  <c r="AK21" i="144"/>
  <c r="J22" i="139" s="1"/>
  <c r="AN21" i="140"/>
  <c r="AL21" i="140"/>
  <c r="AK21" i="140"/>
  <c r="F22" i="139" s="1"/>
  <c r="K22" i="139" s="1"/>
  <c r="AO21" i="140"/>
  <c r="AM21" i="140"/>
  <c r="AL21" i="148"/>
  <c r="AK21" i="148"/>
  <c r="H22" i="153" s="1"/>
  <c r="AN21" i="148"/>
  <c r="AO21" i="148"/>
  <c r="AM21" i="148"/>
  <c r="AY28" i="111"/>
  <c r="BA28" i="111" s="1"/>
  <c r="E28" i="111"/>
  <c r="F28" i="111"/>
  <c r="F28" i="119"/>
  <c r="E28" i="119"/>
  <c r="AY28" i="119"/>
  <c r="BA28" i="119" s="1"/>
  <c r="F28" i="117"/>
  <c r="E28" i="117"/>
  <c r="AY28" i="117"/>
  <c r="BA28" i="117" s="1"/>
  <c r="AK29" i="128"/>
  <c r="E30" i="139" s="1"/>
  <c r="AL29" i="128"/>
  <c r="AN29" i="128"/>
  <c r="AM29" i="128"/>
  <c r="AO29" i="128"/>
  <c r="AK29" i="149"/>
  <c r="I30" i="153" s="1"/>
  <c r="AN29" i="149"/>
  <c r="AL29" i="149"/>
  <c r="AM29" i="149"/>
  <c r="AO29" i="149"/>
  <c r="AM29" i="146"/>
  <c r="AK29" i="146"/>
  <c r="F30" i="153" s="1"/>
  <c r="AL29" i="146"/>
  <c r="AO29" i="146"/>
  <c r="AN29" i="146"/>
  <c r="F23" i="117"/>
  <c r="AY23" i="117"/>
  <c r="BA23" i="117" s="1"/>
  <c r="E23" i="117"/>
  <c r="E23" i="122"/>
  <c r="AY23" i="122"/>
  <c r="BA23" i="122" s="1"/>
  <c r="F23" i="122"/>
  <c r="E23" i="96"/>
  <c r="F23" i="96"/>
  <c r="AY23" i="96"/>
  <c r="BA23" i="96" s="1"/>
  <c r="AN24" i="144"/>
  <c r="AO24" i="144"/>
  <c r="AL24" i="144"/>
  <c r="AK24" i="144"/>
  <c r="J25" i="139" s="1"/>
  <c r="AM24" i="144"/>
  <c r="AO24" i="145"/>
  <c r="AL24" i="145"/>
  <c r="AK24" i="145"/>
  <c r="E25" i="153" s="1"/>
  <c r="AM24" i="145"/>
  <c r="AN24" i="145"/>
  <c r="F26" i="114"/>
  <c r="E26" i="114"/>
  <c r="AY26" i="114"/>
  <c r="BA26" i="114" s="1"/>
  <c r="F26" i="111"/>
  <c r="AY26" i="111"/>
  <c r="BA26" i="111" s="1"/>
  <c r="E26" i="111"/>
  <c r="F26" i="96"/>
  <c r="AY26" i="96"/>
  <c r="BA26" i="96" s="1"/>
  <c r="E26" i="96"/>
  <c r="AY26" i="122"/>
  <c r="BA26" i="122" s="1"/>
  <c r="E26" i="122"/>
  <c r="F26" i="122"/>
  <c r="AL27" i="142"/>
  <c r="AO27" i="142"/>
  <c r="AM27" i="142"/>
  <c r="AK27" i="142"/>
  <c r="H28" i="139" s="1"/>
  <c r="AN27" i="142"/>
  <c r="AN27" i="149"/>
  <c r="AM27" i="149"/>
  <c r="AK27" i="149"/>
  <c r="I28" i="153" s="1"/>
  <c r="AL27" i="149"/>
  <c r="AO27" i="149"/>
  <c r="F33" i="118"/>
  <c r="E33" i="118"/>
  <c r="AY33" i="118"/>
  <c r="BA33" i="118" s="1"/>
  <c r="AY33" i="115"/>
  <c r="BA33" i="115" s="1"/>
  <c r="E33" i="115"/>
  <c r="F33" i="115"/>
  <c r="F33" i="114"/>
  <c r="E33" i="114"/>
  <c r="AY33" i="114"/>
  <c r="BA33" i="114" s="1"/>
  <c r="F33" i="113"/>
  <c r="E33" i="113"/>
  <c r="AY33" i="113"/>
  <c r="BA33" i="113" s="1"/>
  <c r="AN34" i="143"/>
  <c r="AL34" i="143"/>
  <c r="AO34" i="143"/>
  <c r="AM34" i="143"/>
  <c r="AK34" i="143"/>
  <c r="I35" i="139" s="1"/>
  <c r="AN34" i="128"/>
  <c r="AL34" i="128"/>
  <c r="AO34" i="128"/>
  <c r="AM34" i="128"/>
  <c r="AK34" i="128"/>
  <c r="AN34" i="148"/>
  <c r="AL34" i="148"/>
  <c r="AK34" i="148"/>
  <c r="H35" i="153" s="1"/>
  <c r="AO34" i="148"/>
  <c r="AM34" i="148"/>
  <c r="AY32" i="119"/>
  <c r="BA32" i="119" s="1"/>
  <c r="F32" i="119"/>
  <c r="E32" i="119"/>
  <c r="F32" i="120"/>
  <c r="E32" i="120"/>
  <c r="AY32" i="120"/>
  <c r="BA32" i="120" s="1"/>
  <c r="F32" i="118"/>
  <c r="E32" i="118"/>
  <c r="AY32" i="118"/>
  <c r="BA32" i="118" s="1"/>
  <c r="AM33" i="140"/>
  <c r="AL33" i="140"/>
  <c r="AK33" i="140"/>
  <c r="F34" i="139" s="1"/>
  <c r="AO33" i="140"/>
  <c r="AN33" i="140"/>
  <c r="AO33" i="142"/>
  <c r="AK33" i="142"/>
  <c r="H34" i="139" s="1"/>
  <c r="AN33" i="142"/>
  <c r="AM33" i="142"/>
  <c r="AL33" i="142"/>
  <c r="AM33" i="146"/>
  <c r="AN33" i="146"/>
  <c r="AO33" i="146"/>
  <c r="AL33" i="146"/>
  <c r="AK33" i="146"/>
  <c r="F34" i="153" s="1"/>
  <c r="AY29" i="120"/>
  <c r="BA29" i="120" s="1"/>
  <c r="F29" i="120"/>
  <c r="E29" i="120"/>
  <c r="AY29" i="123"/>
  <c r="BA29" i="123" s="1"/>
  <c r="F29" i="123"/>
  <c r="E29" i="123"/>
  <c r="AY29" i="113"/>
  <c r="BA29" i="113" s="1"/>
  <c r="F29" i="113"/>
  <c r="E29" i="113"/>
  <c r="F29" i="116"/>
  <c r="E29" i="116"/>
  <c r="AY29" i="116"/>
  <c r="BA29" i="116" s="1"/>
  <c r="AN30" i="148"/>
  <c r="AL30" i="148"/>
  <c r="AK30" i="148"/>
  <c r="H31" i="153" s="1"/>
  <c r="AO30" i="148"/>
  <c r="AM30" i="148"/>
  <c r="AN30" i="144"/>
  <c r="AK30" i="144"/>
  <c r="J31" i="139" s="1"/>
  <c r="AO30" i="144"/>
  <c r="AL30" i="144"/>
  <c r="AM30" i="144"/>
  <c r="AO30" i="147"/>
  <c r="AL30" i="147"/>
  <c r="AN30" i="147"/>
  <c r="AM30" i="147"/>
  <c r="AK30" i="147"/>
  <c r="G31" i="153" s="1"/>
  <c r="F27" i="122"/>
  <c r="E27" i="122"/>
  <c r="AY27" i="122"/>
  <c r="BA27" i="122" s="1"/>
  <c r="E27" i="114"/>
  <c r="AY27" i="114"/>
  <c r="BA27" i="114" s="1"/>
  <c r="F27" i="114"/>
  <c r="F27" i="123"/>
  <c r="E27" i="123"/>
  <c r="AY27" i="123"/>
  <c r="BA27" i="123" s="1"/>
  <c r="F27" i="120"/>
  <c r="E27" i="120"/>
  <c r="AY27" i="120"/>
  <c r="BA27" i="120" s="1"/>
  <c r="AN28" i="144"/>
  <c r="AO28" i="144"/>
  <c r="AL28" i="144"/>
  <c r="AK28" i="144"/>
  <c r="J29" i="139" s="1"/>
  <c r="AM28" i="144"/>
  <c r="AO28" i="149"/>
  <c r="AL28" i="149"/>
  <c r="AM28" i="149"/>
  <c r="AN28" i="149"/>
  <c r="AK28" i="149"/>
  <c r="I29" i="153" s="1"/>
  <c r="AO28" i="147"/>
  <c r="AL28" i="147"/>
  <c r="AM28" i="147"/>
  <c r="AN28" i="147"/>
  <c r="AK28" i="147"/>
  <c r="G29" i="153" s="1"/>
  <c r="J29" i="153" s="1"/>
  <c r="AY30" i="118"/>
  <c r="BA30" i="118" s="1"/>
  <c r="F30" i="118"/>
  <c r="E30" i="118"/>
  <c r="F30" i="116"/>
  <c r="E30" i="116"/>
  <c r="AY30" i="116"/>
  <c r="BA30" i="116" s="1"/>
  <c r="E30" i="122"/>
  <c r="F30" i="122"/>
  <c r="AY30" i="122"/>
  <c r="BA30" i="122" s="1"/>
  <c r="AN31" i="140"/>
  <c r="AL31" i="140"/>
  <c r="AM31" i="140"/>
  <c r="AK31" i="140"/>
  <c r="F32" i="139" s="1"/>
  <c r="AO31" i="140"/>
  <c r="AL31" i="143"/>
  <c r="AM31" i="143"/>
  <c r="AK31" i="143"/>
  <c r="I32" i="139" s="1"/>
  <c r="AN31" i="143"/>
  <c r="AO31" i="143"/>
  <c r="AN31" i="148"/>
  <c r="AO31" i="148"/>
  <c r="AM31" i="148"/>
  <c r="AK31" i="148"/>
  <c r="H32" i="153" s="1"/>
  <c r="AL31" i="148"/>
  <c r="F14" i="118"/>
  <c r="AY14" i="118"/>
  <c r="BA14" i="118" s="1"/>
  <c r="E14" i="118"/>
  <c r="F14" i="115"/>
  <c r="E14" i="115"/>
  <c r="AY14" i="115"/>
  <c r="BA14" i="115" s="1"/>
  <c r="F14" i="112"/>
  <c r="AY14" i="112"/>
  <c r="BA14" i="112" s="1"/>
  <c r="E14" i="112"/>
  <c r="AO15" i="142"/>
  <c r="AM15" i="142"/>
  <c r="AK15" i="142"/>
  <c r="H16" i="139" s="1"/>
  <c r="AN15" i="142"/>
  <c r="AL15" i="142"/>
  <c r="AL15" i="148"/>
  <c r="AK15" i="148"/>
  <c r="H16" i="153" s="1"/>
  <c r="AN15" i="148"/>
  <c r="AM15" i="148"/>
  <c r="AO15" i="148"/>
  <c r="AN15" i="149"/>
  <c r="AO15" i="149"/>
  <c r="AL15" i="149"/>
  <c r="AM15" i="149"/>
  <c r="AK15" i="149"/>
  <c r="I16" i="153" s="1"/>
  <c r="E17" i="111"/>
  <c r="AY17" i="111"/>
  <c r="BA17" i="111" s="1"/>
  <c r="F17" i="111"/>
  <c r="F17" i="120"/>
  <c r="E17" i="120"/>
  <c r="AY17" i="120"/>
  <c r="BA17" i="120" s="1"/>
  <c r="F17" i="122"/>
  <c r="E17" i="122"/>
  <c r="AY17" i="122"/>
  <c r="BA17" i="122" s="1"/>
  <c r="E17" i="113"/>
  <c r="F17" i="113"/>
  <c r="AY17" i="113"/>
  <c r="BA17" i="113" s="1"/>
  <c r="F17" i="117"/>
  <c r="E17" i="117"/>
  <c r="AY17" i="117"/>
  <c r="BA17" i="117" s="1"/>
  <c r="AN18" i="140"/>
  <c r="AO18" i="140"/>
  <c r="AK18" i="140"/>
  <c r="F19" i="139" s="1"/>
  <c r="AL18" i="140"/>
  <c r="AM18" i="140"/>
  <c r="AO18" i="145"/>
  <c r="AL18" i="145"/>
  <c r="AM18" i="145"/>
  <c r="AN18" i="145"/>
  <c r="AK18" i="145"/>
  <c r="E19" i="153" s="1"/>
  <c r="AN18" i="144"/>
  <c r="AK18" i="144"/>
  <c r="J19" i="139" s="1"/>
  <c r="AO18" i="144"/>
  <c r="AL18" i="144"/>
  <c r="AM18" i="144"/>
  <c r="F11" i="122"/>
  <c r="E11" i="122"/>
  <c r="AY11" i="122"/>
  <c r="BA11" i="122" s="1"/>
  <c r="AY11" i="114"/>
  <c r="BA11" i="114" s="1"/>
  <c r="F11" i="114"/>
  <c r="E11" i="114"/>
  <c r="AY11" i="112"/>
  <c r="BA11" i="112" s="1"/>
  <c r="F11" i="112"/>
  <c r="E11" i="112"/>
  <c r="F11" i="120"/>
  <c r="E11" i="120"/>
  <c r="AY11" i="120"/>
  <c r="BA11" i="120" s="1"/>
  <c r="AL12" i="128"/>
  <c r="AO12" i="128"/>
  <c r="AK12" i="128"/>
  <c r="AM12" i="128"/>
  <c r="AN12" i="128"/>
  <c r="AO12" i="142"/>
  <c r="AM12" i="142"/>
  <c r="AL12" i="142"/>
  <c r="AN12" i="142"/>
  <c r="AK12" i="142"/>
  <c r="H13" i="139" s="1"/>
  <c r="F31" i="113"/>
  <c r="E31" i="113"/>
  <c r="AY31" i="113"/>
  <c r="BA31" i="113" s="1"/>
  <c r="F31" i="114"/>
  <c r="E31" i="114"/>
  <c r="AY31" i="114"/>
  <c r="BA31" i="114" s="1"/>
  <c r="F31" i="120"/>
  <c r="E31" i="120"/>
  <c r="AY31" i="120"/>
  <c r="BA31" i="120" s="1"/>
  <c r="AO32" i="142"/>
  <c r="AM32" i="142"/>
  <c r="AL32" i="142"/>
  <c r="AK32" i="142"/>
  <c r="H33" i="139" s="1"/>
  <c r="K33" i="139" s="1"/>
  <c r="AN32" i="142"/>
  <c r="AN32" i="144"/>
  <c r="AO32" i="144"/>
  <c r="AL32" i="144"/>
  <c r="AK32" i="144"/>
  <c r="J33" i="139" s="1"/>
  <c r="AM32" i="144"/>
  <c r="AO32" i="147"/>
  <c r="AL32" i="147"/>
  <c r="AM32" i="147"/>
  <c r="AK32" i="147"/>
  <c r="G33" i="153" s="1"/>
  <c r="J33" i="153" s="1"/>
  <c r="AN32" i="147"/>
  <c r="AY15" i="111"/>
  <c r="BA15" i="111" s="1"/>
  <c r="E15" i="111"/>
  <c r="F15" i="111"/>
  <c r="E15" i="117"/>
  <c r="F15" i="117"/>
  <c r="AY15" i="117"/>
  <c r="BA15" i="117" s="1"/>
  <c r="E15" i="119"/>
  <c r="AY15" i="119"/>
  <c r="BA15" i="119" s="1"/>
  <c r="F15" i="119"/>
  <c r="E15" i="96"/>
  <c r="AY15" i="96"/>
  <c r="BA15" i="96" s="1"/>
  <c r="F15" i="96"/>
  <c r="AO16" i="145"/>
  <c r="AL16" i="145"/>
  <c r="AM16" i="145"/>
  <c r="AN16" i="145"/>
  <c r="AK16" i="145"/>
  <c r="E17" i="153" s="1"/>
  <c r="AL16" i="140"/>
  <c r="AM16" i="140"/>
  <c r="AN16" i="140"/>
  <c r="AO16" i="140"/>
  <c r="AK16" i="140"/>
  <c r="AO16" i="147"/>
  <c r="AL16" i="147"/>
  <c r="AM16" i="147"/>
  <c r="AN16" i="147"/>
  <c r="AK16" i="147"/>
  <c r="G17" i="153" s="1"/>
  <c r="F18" i="117"/>
  <c r="E18" i="117"/>
  <c r="AY18" i="117"/>
  <c r="BA18" i="117" s="1"/>
  <c r="F18" i="123"/>
  <c r="E18" i="123"/>
  <c r="AY18" i="123"/>
  <c r="BA18" i="123" s="1"/>
  <c r="E18" i="114"/>
  <c r="AY18" i="114"/>
  <c r="BA18" i="114" s="1"/>
  <c r="F18" i="114"/>
  <c r="AN19" i="128"/>
  <c r="AM19" i="128"/>
  <c r="AO19" i="128"/>
  <c r="AL19" i="128"/>
  <c r="AK19" i="128"/>
  <c r="E20" i="139" s="1"/>
  <c r="AO19" i="143"/>
  <c r="AL19" i="143"/>
  <c r="AK19" i="143"/>
  <c r="I20" i="139" s="1"/>
  <c r="AN19" i="143"/>
  <c r="AM19" i="143"/>
  <c r="AM19" i="145"/>
  <c r="AL19" i="145"/>
  <c r="AN19" i="145"/>
  <c r="AO19" i="145"/>
  <c r="AK19" i="145"/>
  <c r="E20" i="153" s="1"/>
  <c r="J20" i="153" s="1"/>
  <c r="F12" i="121"/>
  <c r="E12" i="121"/>
  <c r="AY12" i="121"/>
  <c r="BA12" i="121" s="1"/>
  <c r="F12" i="120"/>
  <c r="AY12" i="120"/>
  <c r="BA12" i="120" s="1"/>
  <c r="E12" i="120"/>
  <c r="AO13" i="128"/>
  <c r="AL13" i="128"/>
  <c r="AM13" i="128"/>
  <c r="AK13" i="128"/>
  <c r="AN13" i="128"/>
  <c r="AN13" i="140"/>
  <c r="AL13" i="140"/>
  <c r="AK13" i="140"/>
  <c r="F14" i="139" s="1"/>
  <c r="AO13" i="140"/>
  <c r="AM13" i="140"/>
  <c r="AO13" i="148"/>
  <c r="AM13" i="148"/>
  <c r="AL13" i="148"/>
  <c r="AK13" i="148"/>
  <c r="H14" i="153" s="1"/>
  <c r="AN13" i="148"/>
  <c r="AY21" i="119"/>
  <c r="BA21" i="119" s="1"/>
  <c r="F21" i="119"/>
  <c r="E21" i="119"/>
  <c r="E21" i="121"/>
  <c r="AY21" i="121"/>
  <c r="BA21" i="121" s="1"/>
  <c r="F21" i="121"/>
  <c r="AY21" i="96"/>
  <c r="BA21" i="96" s="1"/>
  <c r="E21" i="96"/>
  <c r="F21" i="96"/>
  <c r="AN22" i="148"/>
  <c r="AM22" i="148"/>
  <c r="AL22" i="148"/>
  <c r="AO22" i="148"/>
  <c r="AK22" i="148"/>
  <c r="H23" i="153" s="1"/>
  <c r="AO22" i="149"/>
  <c r="AM22" i="149"/>
  <c r="AL22" i="149"/>
  <c r="AK22" i="149"/>
  <c r="I23" i="153" s="1"/>
  <c r="AN22" i="149"/>
  <c r="AO22" i="146"/>
  <c r="AL22" i="146"/>
  <c r="AN22" i="146"/>
  <c r="AK22" i="146"/>
  <c r="F23" i="153" s="1"/>
  <c r="AM22" i="146"/>
  <c r="F16" i="119"/>
  <c r="E16" i="119"/>
  <c r="AY16" i="119"/>
  <c r="BA16" i="119" s="1"/>
  <c r="E16" i="115"/>
  <c r="AY16" i="115"/>
  <c r="BA16" i="115" s="1"/>
  <c r="F16" i="115"/>
  <c r="E16" i="96"/>
  <c r="F16" i="96"/>
  <c r="AY16" i="96"/>
  <c r="BA16" i="96" s="1"/>
  <c r="AL17" i="144"/>
  <c r="AM17" i="144"/>
  <c r="AO17" i="144"/>
  <c r="AN17" i="144"/>
  <c r="AK17" i="144"/>
  <c r="J18" i="139" s="1"/>
  <c r="AN17" i="143"/>
  <c r="AL17" i="143"/>
  <c r="AM17" i="143"/>
  <c r="AK17" i="143"/>
  <c r="I18" i="139" s="1"/>
  <c r="AO17" i="143"/>
  <c r="AM17" i="146"/>
  <c r="AO17" i="146"/>
  <c r="AL17" i="146"/>
  <c r="AN17" i="146"/>
  <c r="AK17" i="146"/>
  <c r="F18" i="153" s="1"/>
  <c r="F24" i="119"/>
  <c r="E24" i="119"/>
  <c r="AY24" i="119"/>
  <c r="BA24" i="119" s="1"/>
  <c r="F24" i="122"/>
  <c r="E24" i="122"/>
  <c r="AY24" i="122"/>
  <c r="BA24" i="122" s="1"/>
  <c r="F24" i="118"/>
  <c r="E24" i="118"/>
  <c r="AY24" i="118"/>
  <c r="BA24" i="118" s="1"/>
  <c r="AO25" i="128"/>
  <c r="AN25" i="128"/>
  <c r="AK25" i="128"/>
  <c r="AM25" i="128"/>
  <c r="AL25" i="128"/>
  <c r="AN25" i="142"/>
  <c r="AK25" i="142"/>
  <c r="H26" i="139" s="1"/>
  <c r="AM25" i="142"/>
  <c r="AO25" i="142"/>
  <c r="AL25" i="142"/>
  <c r="AM25" i="147"/>
  <c r="AO25" i="147"/>
  <c r="AL25" i="147"/>
  <c r="AK25" i="147"/>
  <c r="G26" i="153" s="1"/>
  <c r="AN25" i="147"/>
  <c r="F19" i="121"/>
  <c r="AY19" i="121"/>
  <c r="BA19" i="121" s="1"/>
  <c r="E19" i="121"/>
  <c r="AY19" i="114"/>
  <c r="BA19" i="114" s="1"/>
  <c r="F19" i="114"/>
  <c r="E19" i="114"/>
  <c r="E19" i="116"/>
  <c r="AY19" i="116"/>
  <c r="BA19" i="116" s="1"/>
  <c r="F19" i="116"/>
  <c r="AO20" i="140"/>
  <c r="AK20" i="140"/>
  <c r="F21" i="139" s="1"/>
  <c r="AM20" i="140"/>
  <c r="AL20" i="140"/>
  <c r="AN20" i="140"/>
  <c r="AO20" i="149"/>
  <c r="AM20" i="149"/>
  <c r="AL20" i="149"/>
  <c r="AN20" i="149"/>
  <c r="AK20" i="149"/>
  <c r="I21" i="153" s="1"/>
  <c r="AO20" i="146"/>
  <c r="AL20" i="146"/>
  <c r="AM20" i="146"/>
  <c r="AN20" i="146"/>
  <c r="AK20" i="146"/>
  <c r="F21" i="153" s="1"/>
  <c r="AY22" i="115"/>
  <c r="BA22" i="115" s="1"/>
  <c r="F22" i="115"/>
  <c r="E22" i="115"/>
  <c r="E22" i="122"/>
  <c r="F22" i="122"/>
  <c r="AY22" i="122"/>
  <c r="BA22" i="122" s="1"/>
  <c r="E22" i="123"/>
  <c r="AY22" i="123"/>
  <c r="BA22" i="123" s="1"/>
  <c r="F22" i="123"/>
  <c r="F22" i="119"/>
  <c r="AY22" i="119"/>
  <c r="BA22" i="119" s="1"/>
  <c r="E22" i="119"/>
  <c r="AN23" i="128"/>
  <c r="AO23" i="128"/>
  <c r="AM23" i="128"/>
  <c r="AL23" i="128"/>
  <c r="AK23" i="128"/>
  <c r="AN23" i="140"/>
  <c r="AL23" i="140"/>
  <c r="AM23" i="140"/>
  <c r="AO23" i="140"/>
  <c r="AK23" i="140"/>
  <c r="F24" i="139" s="1"/>
  <c r="AL23" i="148"/>
  <c r="AK23" i="148"/>
  <c r="H24" i="153" s="1"/>
  <c r="AM23" i="148"/>
  <c r="AO23" i="148"/>
  <c r="AN23" i="148"/>
  <c r="AY25" i="111"/>
  <c r="BA25" i="111" s="1"/>
  <c r="E25" i="111"/>
  <c r="F25" i="111"/>
  <c r="F25" i="120"/>
  <c r="E25" i="120"/>
  <c r="AY25" i="120"/>
  <c r="BA25" i="120" s="1"/>
  <c r="AY25" i="123"/>
  <c r="BA25" i="123" s="1"/>
  <c r="F25" i="123"/>
  <c r="E25" i="123"/>
  <c r="F25" i="116"/>
  <c r="AY25" i="116"/>
  <c r="BA25" i="116" s="1"/>
  <c r="E25" i="116"/>
  <c r="F25" i="117"/>
  <c r="AY25" i="117"/>
  <c r="BA25" i="117" s="1"/>
  <c r="E25" i="117"/>
  <c r="AN26" i="140"/>
  <c r="AO26" i="140"/>
  <c r="AK26" i="140"/>
  <c r="F27" i="139" s="1"/>
  <c r="AL26" i="140"/>
  <c r="AM26" i="140"/>
  <c r="AN26" i="144"/>
  <c r="AK26" i="144"/>
  <c r="J27" i="139" s="1"/>
  <c r="AO26" i="144"/>
  <c r="AL26" i="144"/>
  <c r="AM26" i="144"/>
  <c r="AM26" i="143"/>
  <c r="AL26" i="143"/>
  <c r="AK26" i="143"/>
  <c r="I27" i="139" s="1"/>
  <c r="AN26" i="143"/>
  <c r="AO26" i="143"/>
  <c r="F20" i="113"/>
  <c r="AY20" i="113"/>
  <c r="BA20" i="113" s="1"/>
  <c r="E20" i="113"/>
  <c r="F20" i="116"/>
  <c r="E20" i="116"/>
  <c r="AY20" i="116"/>
  <c r="BA20" i="116" s="1"/>
  <c r="E20" i="111"/>
  <c r="F20" i="111"/>
  <c r="AY20" i="111"/>
  <c r="BA20" i="111" s="1"/>
  <c r="AY20" i="112"/>
  <c r="BA20" i="112" s="1"/>
  <c r="F20" i="112"/>
  <c r="E20" i="112"/>
  <c r="AL21" i="141"/>
  <c r="AN21" i="141"/>
  <c r="AM21" i="141"/>
  <c r="AO21" i="141"/>
  <c r="AK21" i="141"/>
  <c r="G22" i="139" s="1"/>
  <c r="AM21" i="145"/>
  <c r="AO21" i="145"/>
  <c r="AN21" i="145"/>
  <c r="AL21" i="145"/>
  <c r="AK21" i="145"/>
  <c r="E22" i="153" s="1"/>
  <c r="AO21" i="142"/>
  <c r="AM21" i="142"/>
  <c r="AL21" i="142"/>
  <c r="AK21" i="142"/>
  <c r="H22" i="139" s="1"/>
  <c r="AN21" i="142"/>
  <c r="F28" i="115"/>
  <c r="E28" i="115"/>
  <c r="AY28" i="115"/>
  <c r="BA28" i="115" s="1"/>
  <c r="F28" i="114"/>
  <c r="E28" i="114"/>
  <c r="AY28" i="114"/>
  <c r="BA28" i="114" s="1"/>
  <c r="AY28" i="123"/>
  <c r="BA28" i="123" s="1"/>
  <c r="F28" i="123"/>
  <c r="E28" i="123"/>
  <c r="AN29" i="142"/>
  <c r="AO29" i="142"/>
  <c r="AK29" i="142"/>
  <c r="H30" i="139" s="1"/>
  <c r="AM29" i="142"/>
  <c r="AL29" i="142"/>
  <c r="AL29" i="144"/>
  <c r="AM29" i="144"/>
  <c r="AN29" i="144"/>
  <c r="AK29" i="144"/>
  <c r="AO29" i="144"/>
  <c r="AY23" i="111"/>
  <c r="BA23" i="111" s="1"/>
  <c r="F23" i="111"/>
  <c r="E23" i="111"/>
  <c r="F23" i="123"/>
  <c r="E23" i="123"/>
  <c r="AY23" i="123"/>
  <c r="BA23" i="123" s="1"/>
  <c r="AY23" i="116"/>
  <c r="BA23" i="116" s="1"/>
  <c r="F23" i="116"/>
  <c r="E23" i="116"/>
  <c r="F23" i="118"/>
  <c r="AY23" i="118"/>
  <c r="BA23" i="118" s="1"/>
  <c r="E23" i="118"/>
  <c r="AO24" i="142"/>
  <c r="AM24" i="142"/>
  <c r="AL24" i="142"/>
  <c r="AK24" i="142"/>
  <c r="H25" i="139" s="1"/>
  <c r="AN24" i="142"/>
  <c r="AO24" i="147"/>
  <c r="AL24" i="147"/>
  <c r="AM24" i="147"/>
  <c r="AN24" i="147"/>
  <c r="AK24" i="147"/>
  <c r="G25" i="153" s="1"/>
  <c r="J25" i="153" s="1"/>
  <c r="AO24" i="146"/>
  <c r="AL24" i="146"/>
  <c r="AN24" i="146"/>
  <c r="AM24" i="146"/>
  <c r="AK24" i="146"/>
  <c r="F25" i="153" s="1"/>
  <c r="AY26" i="117"/>
  <c r="BA26" i="117" s="1"/>
  <c r="F26" i="117"/>
  <c r="E26" i="117"/>
  <c r="F26" i="121"/>
  <c r="E26" i="121"/>
  <c r="AY26" i="121"/>
  <c r="BA26" i="121" s="1"/>
  <c r="E26" i="112"/>
  <c r="F26" i="112"/>
  <c r="AY26" i="112"/>
  <c r="BA26" i="112" s="1"/>
  <c r="AL27" i="143"/>
  <c r="AK27" i="143"/>
  <c r="AO27" i="143"/>
  <c r="AN27" i="143"/>
  <c r="AM27" i="143"/>
  <c r="AN27" i="148"/>
  <c r="AL27" i="148"/>
  <c r="AK27" i="148"/>
  <c r="H28" i="153" s="1"/>
  <c r="AM27" i="148"/>
  <c r="AO27" i="148"/>
  <c r="AM27" i="145"/>
  <c r="AL27" i="145"/>
  <c r="AN27" i="145"/>
  <c r="AO27" i="145"/>
  <c r="AK27" i="145"/>
  <c r="E28" i="153" s="1"/>
  <c r="J28" i="153" s="1"/>
  <c r="M13" i="124"/>
  <c r="L14" i="124"/>
  <c r="Z19" i="51"/>
  <c r="Z19" i="125" s="1"/>
  <c r="Y19" i="125"/>
  <c r="Z13" i="51"/>
  <c r="Z13" i="125" s="1"/>
  <c r="Y13" i="125"/>
  <c r="Y10" i="125"/>
  <c r="AY12" i="113"/>
  <c r="BA12" i="113" s="1"/>
  <c r="F12" i="113"/>
  <c r="E12" i="113"/>
  <c r="AY12" i="116"/>
  <c r="BA12" i="116" s="1"/>
  <c r="F12" i="116"/>
  <c r="E12" i="116"/>
  <c r="F12" i="114"/>
  <c r="AY12" i="114"/>
  <c r="BA12" i="114" s="1"/>
  <c r="E12" i="114"/>
  <c r="E12" i="115"/>
  <c r="AY12" i="115"/>
  <c r="BA12" i="115" s="1"/>
  <c r="F12" i="115"/>
  <c r="AY12" i="96"/>
  <c r="BA12" i="96" s="1"/>
  <c r="E10" i="75" s="1"/>
  <c r="F12" i="96"/>
  <c r="E12" i="96"/>
  <c r="F12" i="112"/>
  <c r="AY12" i="112"/>
  <c r="BA12" i="112" s="1"/>
  <c r="E12" i="112"/>
  <c r="AY12" i="111"/>
  <c r="BA12" i="111" s="1"/>
  <c r="E12" i="111"/>
  <c r="F12" i="111"/>
  <c r="F12" i="118"/>
  <c r="E12" i="118"/>
  <c r="AY12" i="118"/>
  <c r="BA12" i="118" s="1"/>
  <c r="F12" i="117"/>
  <c r="AY12" i="117"/>
  <c r="BA12" i="117" s="1"/>
  <c r="E12" i="117"/>
  <c r="Z27" i="51"/>
  <c r="Z27" i="125" s="1"/>
  <c r="Z31" i="51"/>
  <c r="Z31" i="125" s="1"/>
  <c r="Z28" i="51"/>
  <c r="Z28" i="125" s="1"/>
  <c r="Z34" i="51"/>
  <c r="Z34" i="125" s="1"/>
  <c r="Z29" i="51"/>
  <c r="Z29" i="125" s="1"/>
  <c r="L17" i="124"/>
  <c r="L32" i="124"/>
  <c r="L15" i="124"/>
  <c r="L23" i="124"/>
  <c r="M11" i="124"/>
  <c r="P25" i="139" l="1"/>
  <c r="E25" i="139"/>
  <c r="K25" i="139" s="1"/>
  <c r="M24" i="52"/>
  <c r="M24" i="124" s="1"/>
  <c r="L24" i="124"/>
  <c r="P35" i="139"/>
  <c r="E35" i="139"/>
  <c r="P20" i="139"/>
  <c r="H20" i="139"/>
  <c r="P33" i="139"/>
  <c r="E33" i="139"/>
  <c r="L30" i="124"/>
  <c r="L13" i="124"/>
  <c r="L22" i="124"/>
  <c r="L31" i="124"/>
  <c r="Y25" i="125"/>
  <c r="P30" i="139"/>
  <c r="J30" i="139"/>
  <c r="P17" i="139"/>
  <c r="F17" i="139"/>
  <c r="P28" i="139"/>
  <c r="I28" i="139"/>
  <c r="P24" i="139"/>
  <c r="E24" i="139"/>
  <c r="P13" i="139"/>
  <c r="E13" i="139"/>
  <c r="P26" i="139"/>
  <c r="E26" i="139"/>
  <c r="P16" i="139"/>
  <c r="E16" i="139"/>
  <c r="P32" i="139"/>
  <c r="E32" i="139"/>
  <c r="Y23" i="125"/>
  <c r="Y21" i="125"/>
  <c r="L21" i="124"/>
  <c r="L19" i="124"/>
  <c r="P14" i="139"/>
  <c r="E14" i="139"/>
  <c r="L34" i="124"/>
  <c r="Y17" i="125"/>
  <c r="L28" i="124"/>
  <c r="Y24" i="125"/>
  <c r="BB16" i="151"/>
  <c r="T14" i="74" s="1"/>
  <c r="AO14" i="74" s="1"/>
  <c r="T14" i="75"/>
  <c r="BB15" i="151"/>
  <c r="T13" i="74" s="1"/>
  <c r="AO13" i="74" s="1"/>
  <c r="T13" i="75"/>
  <c r="BB15" i="150"/>
  <c r="S13" i="74" s="1"/>
  <c r="AN13" i="74" s="1"/>
  <c r="S13" i="75"/>
  <c r="BB24" i="150"/>
  <c r="S22" i="74" s="1"/>
  <c r="AN22" i="74" s="1"/>
  <c r="S22" i="75"/>
  <c r="BB16" i="150"/>
  <c r="S14" i="74" s="1"/>
  <c r="AN14" i="74" s="1"/>
  <c r="S14" i="75"/>
  <c r="BB29" i="150"/>
  <c r="S27" i="74" s="1"/>
  <c r="AN27" i="74" s="1"/>
  <c r="S27" i="75"/>
  <c r="BB33" i="151"/>
  <c r="T31" i="74" s="1"/>
  <c r="AO31" i="74" s="1"/>
  <c r="T31" i="75"/>
  <c r="BB28" i="150"/>
  <c r="S26" i="74" s="1"/>
  <c r="AN26" i="74" s="1"/>
  <c r="S26" i="75"/>
  <c r="BB22" i="150"/>
  <c r="S20" i="74" s="1"/>
  <c r="AN20" i="74" s="1"/>
  <c r="S20" i="75"/>
  <c r="BB24" i="151"/>
  <c r="T22" i="74" s="1"/>
  <c r="AO22" i="74" s="1"/>
  <c r="T22" i="75"/>
  <c r="BB11" i="151"/>
  <c r="T9" i="74" s="1"/>
  <c r="T9" i="75"/>
  <c r="BB19" i="150"/>
  <c r="S17" i="74" s="1"/>
  <c r="AN17" i="74" s="1"/>
  <c r="S17" i="75"/>
  <c r="BB21" i="150"/>
  <c r="S19" i="74" s="1"/>
  <c r="AN19" i="74" s="1"/>
  <c r="S19" i="75"/>
  <c r="BB12" i="150"/>
  <c r="S10" i="74" s="1"/>
  <c r="AN10" i="74" s="1"/>
  <c r="S10" i="75"/>
  <c r="BB17" i="151"/>
  <c r="T15" i="74" s="1"/>
  <c r="AO15" i="74" s="1"/>
  <c r="T15" i="75"/>
  <c r="BB27" i="151"/>
  <c r="T25" i="74" s="1"/>
  <c r="AO25" i="74" s="1"/>
  <c r="T25" i="75"/>
  <c r="BB29" i="151"/>
  <c r="T27" i="74" s="1"/>
  <c r="AO27" i="74" s="1"/>
  <c r="T27" i="75"/>
  <c r="BB23" i="150"/>
  <c r="S21" i="74" s="1"/>
  <c r="AN21" i="74" s="1"/>
  <c r="S21" i="75"/>
  <c r="BB30" i="150"/>
  <c r="S28" i="74" s="1"/>
  <c r="AN28" i="74" s="1"/>
  <c r="S28" i="75"/>
  <c r="BB25" i="150"/>
  <c r="S23" i="74" s="1"/>
  <c r="AN23" i="74" s="1"/>
  <c r="S23" i="75"/>
  <c r="BB19" i="151"/>
  <c r="T17" i="74" s="1"/>
  <c r="AO17" i="74" s="1"/>
  <c r="T17" i="75"/>
  <c r="BB32" i="150"/>
  <c r="S30" i="74" s="1"/>
  <c r="AN30" i="74" s="1"/>
  <c r="S30" i="75"/>
  <c r="BB17" i="150"/>
  <c r="S15" i="74" s="1"/>
  <c r="AN15" i="74" s="1"/>
  <c r="S15" i="75"/>
  <c r="BB18" i="150"/>
  <c r="S16" i="74" s="1"/>
  <c r="AN16" i="74" s="1"/>
  <c r="S16" i="75"/>
  <c r="BB31" i="151"/>
  <c r="T29" i="74" s="1"/>
  <c r="AO29" i="74" s="1"/>
  <c r="T29" i="75"/>
  <c r="BB30" i="151"/>
  <c r="T28" i="74" s="1"/>
  <c r="AO28" i="74" s="1"/>
  <c r="T28" i="75"/>
  <c r="BB26" i="151"/>
  <c r="T24" i="74" s="1"/>
  <c r="AO24" i="74" s="1"/>
  <c r="T24" i="75"/>
  <c r="BB25" i="151"/>
  <c r="T23" i="74" s="1"/>
  <c r="AO23" i="74" s="1"/>
  <c r="T23" i="75"/>
  <c r="BB27" i="150"/>
  <c r="S25" i="74" s="1"/>
  <c r="AN25" i="74" s="1"/>
  <c r="S25" i="75"/>
  <c r="BB32" i="151"/>
  <c r="T30" i="74" s="1"/>
  <c r="AO30" i="74" s="1"/>
  <c r="T30" i="75"/>
  <c r="BB26" i="150"/>
  <c r="S24" i="74" s="1"/>
  <c r="AN24" i="74" s="1"/>
  <c r="S24" i="75"/>
  <c r="BB14" i="151"/>
  <c r="T12" i="74" s="1"/>
  <c r="AO12" i="74" s="1"/>
  <c r="T12" i="75"/>
  <c r="BB20" i="150"/>
  <c r="S18" i="74" s="1"/>
  <c r="AN18" i="74" s="1"/>
  <c r="S18" i="75"/>
  <c r="BB14" i="150"/>
  <c r="S12" i="74" s="1"/>
  <c r="AN12" i="74" s="1"/>
  <c r="S12" i="75"/>
  <c r="BB23" i="151"/>
  <c r="T21" i="74" s="1"/>
  <c r="AO21" i="74" s="1"/>
  <c r="T21" i="75"/>
  <c r="BB22" i="151"/>
  <c r="T20" i="74" s="1"/>
  <c r="AO20" i="74" s="1"/>
  <c r="T20" i="75"/>
  <c r="BB18" i="151"/>
  <c r="T16" i="74" s="1"/>
  <c r="AO16" i="74" s="1"/>
  <c r="T16" i="75"/>
  <c r="BB31" i="150"/>
  <c r="S29" i="74" s="1"/>
  <c r="AN29" i="74" s="1"/>
  <c r="S29" i="75"/>
  <c r="BB21" i="151"/>
  <c r="T19" i="74" s="1"/>
  <c r="AO19" i="74" s="1"/>
  <c r="T19" i="75"/>
  <c r="BB12" i="151"/>
  <c r="T10" i="74" s="1"/>
  <c r="AO10" i="74" s="1"/>
  <c r="T10" i="75"/>
  <c r="BB28" i="151"/>
  <c r="T26" i="74" s="1"/>
  <c r="AO26" i="74" s="1"/>
  <c r="T26" i="75"/>
  <c r="BB33" i="150"/>
  <c r="S31" i="74" s="1"/>
  <c r="AN31" i="74" s="1"/>
  <c r="S31" i="75"/>
  <c r="BB11" i="150"/>
  <c r="S9" i="74" s="1"/>
  <c r="S9" i="75"/>
  <c r="BB20" i="151"/>
  <c r="T18" i="74" s="1"/>
  <c r="AO18" i="74" s="1"/>
  <c r="T18" i="75"/>
  <c r="M10" i="124"/>
  <c r="BB23" i="152"/>
  <c r="U21" i="74" s="1"/>
  <c r="AP21" i="74" s="1"/>
  <c r="U21" i="75"/>
  <c r="BB27" i="152"/>
  <c r="U25" i="74" s="1"/>
  <c r="AP25" i="74" s="1"/>
  <c r="U25" i="75"/>
  <c r="BB32" i="152"/>
  <c r="U30" i="74" s="1"/>
  <c r="AP30" i="74" s="1"/>
  <c r="U30" i="75"/>
  <c r="BB28" i="152"/>
  <c r="U26" i="74" s="1"/>
  <c r="AP26" i="74" s="1"/>
  <c r="U26" i="75"/>
  <c r="BB29" i="152"/>
  <c r="U27" i="74" s="1"/>
  <c r="AP27" i="74" s="1"/>
  <c r="U27" i="75"/>
  <c r="BB20" i="152"/>
  <c r="U18" i="74" s="1"/>
  <c r="AP18" i="74" s="1"/>
  <c r="U18" i="75"/>
  <c r="BB12" i="152"/>
  <c r="U10" i="74" s="1"/>
  <c r="AP10" i="74" s="1"/>
  <c r="U10" i="75"/>
  <c r="BB33" i="152"/>
  <c r="U31" i="74" s="1"/>
  <c r="AP31" i="74" s="1"/>
  <c r="U31" i="75"/>
  <c r="BB19" i="152"/>
  <c r="U17" i="74" s="1"/>
  <c r="AP17" i="74" s="1"/>
  <c r="U17" i="75"/>
  <c r="BB18" i="152"/>
  <c r="U16" i="74" s="1"/>
  <c r="AP16" i="74" s="1"/>
  <c r="U16" i="75"/>
  <c r="BB16" i="152"/>
  <c r="U14" i="74" s="1"/>
  <c r="AP14" i="74" s="1"/>
  <c r="U14" i="75"/>
  <c r="BB11" i="152"/>
  <c r="U9" i="74" s="1"/>
  <c r="U9" i="75"/>
  <c r="BB24" i="152"/>
  <c r="U22" i="74" s="1"/>
  <c r="AP22" i="74" s="1"/>
  <c r="U22" i="75"/>
  <c r="BB14" i="152"/>
  <c r="U12" i="74" s="1"/>
  <c r="AP12" i="74" s="1"/>
  <c r="U12" i="75"/>
  <c r="BB17" i="152"/>
  <c r="U15" i="74" s="1"/>
  <c r="AP15" i="74" s="1"/>
  <c r="U15" i="75"/>
  <c r="BB25" i="152"/>
  <c r="U23" i="74" s="1"/>
  <c r="AP23" i="74" s="1"/>
  <c r="U23" i="75"/>
  <c r="BB31" i="152"/>
  <c r="U29" i="74" s="1"/>
  <c r="AP29" i="74" s="1"/>
  <c r="U29" i="75"/>
  <c r="BB26" i="152"/>
  <c r="U24" i="74" s="1"/>
  <c r="AP24" i="74" s="1"/>
  <c r="U24" i="75"/>
  <c r="BB22" i="152"/>
  <c r="U20" i="74" s="1"/>
  <c r="AP20" i="74" s="1"/>
  <c r="U20" i="75"/>
  <c r="BB21" i="152"/>
  <c r="U19" i="74" s="1"/>
  <c r="AP19" i="74" s="1"/>
  <c r="U19" i="75"/>
  <c r="BB15" i="152"/>
  <c r="U13" i="74" s="1"/>
  <c r="AP13" i="74" s="1"/>
  <c r="U13" i="75"/>
  <c r="BB30" i="152"/>
  <c r="U28" i="74" s="1"/>
  <c r="AP28" i="74" s="1"/>
  <c r="U28" i="75"/>
  <c r="P34" i="139"/>
  <c r="P23" i="139"/>
  <c r="P31" i="139"/>
  <c r="P27" i="139"/>
  <c r="P22" i="139"/>
  <c r="P19" i="139"/>
  <c r="P21" i="139"/>
  <c r="P18" i="139"/>
  <c r="P29" i="139"/>
  <c r="BB26" i="112"/>
  <c r="G24" i="74" s="1"/>
  <c r="AB24" i="74" s="1"/>
  <c r="G24" i="75"/>
  <c r="BB26" i="117"/>
  <c r="L24" i="74" s="1"/>
  <c r="AG24" i="74" s="1"/>
  <c r="L24" i="75"/>
  <c r="BB23" i="111"/>
  <c r="F21" i="74" s="1"/>
  <c r="AA21" i="74" s="1"/>
  <c r="F21" i="75"/>
  <c r="BB25" i="117"/>
  <c r="L23" i="74" s="1"/>
  <c r="AG23" i="74" s="1"/>
  <c r="L23" i="75"/>
  <c r="BB25" i="116"/>
  <c r="K23" i="74" s="1"/>
  <c r="AF23" i="74" s="1"/>
  <c r="K23" i="75"/>
  <c r="BB25" i="123"/>
  <c r="R23" i="74" s="1"/>
  <c r="AM23" i="74" s="1"/>
  <c r="R23" i="75"/>
  <c r="R20" i="75"/>
  <c r="BB22" i="123"/>
  <c r="R20" i="74" s="1"/>
  <c r="AM20" i="74" s="1"/>
  <c r="BB19" i="121"/>
  <c r="P17" i="74" s="1"/>
  <c r="AK17" i="74" s="1"/>
  <c r="P17" i="75"/>
  <c r="BB24" i="119"/>
  <c r="N22" i="74" s="1"/>
  <c r="AI22" i="74" s="1"/>
  <c r="N22" i="75"/>
  <c r="BB21" i="121"/>
  <c r="P19" i="74" s="1"/>
  <c r="AK19" i="74" s="1"/>
  <c r="P19" i="75"/>
  <c r="N19" i="75"/>
  <c r="BB21" i="119"/>
  <c r="N19" i="74" s="1"/>
  <c r="AI19" i="74" s="1"/>
  <c r="BB12" i="121"/>
  <c r="P10" i="74" s="1"/>
  <c r="AK10" i="74" s="1"/>
  <c r="P10" i="75"/>
  <c r="BB18" i="117"/>
  <c r="L16" i="74" s="1"/>
  <c r="AG16" i="74" s="1"/>
  <c r="L16" i="75"/>
  <c r="BB15" i="117"/>
  <c r="L13" i="74" s="1"/>
  <c r="AG13" i="74" s="1"/>
  <c r="L13" i="75"/>
  <c r="BB17" i="117"/>
  <c r="L15" i="74" s="1"/>
  <c r="AG15" i="74" s="1"/>
  <c r="L15" i="75"/>
  <c r="BB17" i="113"/>
  <c r="H15" i="74" s="1"/>
  <c r="AC15" i="74" s="1"/>
  <c r="H15" i="75"/>
  <c r="BB14" i="115"/>
  <c r="J12" i="74" s="1"/>
  <c r="AE12" i="74" s="1"/>
  <c r="J12" i="75"/>
  <c r="O27" i="75"/>
  <c r="BB29" i="120"/>
  <c r="O27" i="74" s="1"/>
  <c r="AJ27" i="74" s="1"/>
  <c r="BB32" i="118"/>
  <c r="M30" i="74" s="1"/>
  <c r="AH30" i="74" s="1"/>
  <c r="M30" i="75"/>
  <c r="O30" i="75"/>
  <c r="BB32" i="120"/>
  <c r="O30" i="74" s="1"/>
  <c r="AJ30" i="74" s="1"/>
  <c r="BB33" i="114"/>
  <c r="I31" i="74" s="1"/>
  <c r="I31" i="75"/>
  <c r="Q24" i="75"/>
  <c r="BB26" i="122"/>
  <c r="Q24" i="74" s="1"/>
  <c r="AL24" i="74" s="1"/>
  <c r="BB26" i="114"/>
  <c r="I24" i="74" s="1"/>
  <c r="I24" i="75"/>
  <c r="E21" i="75"/>
  <c r="BB23" i="96"/>
  <c r="E21" i="74" s="1"/>
  <c r="Z21" i="74" s="1"/>
  <c r="BB23" i="122"/>
  <c r="Q21" i="74" s="1"/>
  <c r="AL21" i="74" s="1"/>
  <c r="Q21" i="75"/>
  <c r="BB28" i="117"/>
  <c r="L26" i="74" s="1"/>
  <c r="AG26" i="74" s="1"/>
  <c r="L26" i="75"/>
  <c r="BB28" i="111"/>
  <c r="F26" i="74" s="1"/>
  <c r="AA26" i="74" s="1"/>
  <c r="F26" i="75"/>
  <c r="BB20" i="117"/>
  <c r="L18" i="74" s="1"/>
  <c r="AG18" i="74" s="1"/>
  <c r="L18" i="75"/>
  <c r="E20" i="75"/>
  <c r="BB22" i="96"/>
  <c r="E20" i="74" s="1"/>
  <c r="Z20" i="74" s="1"/>
  <c r="BB19" i="119"/>
  <c r="N17" i="74" s="1"/>
  <c r="AI17" i="74" s="1"/>
  <c r="N17" i="75"/>
  <c r="BB21" i="117"/>
  <c r="L19" i="74" s="1"/>
  <c r="AG19" i="74" s="1"/>
  <c r="L19" i="75"/>
  <c r="BB21" i="115"/>
  <c r="J19" i="74" s="1"/>
  <c r="AE19" i="74" s="1"/>
  <c r="J19" i="75"/>
  <c r="Q13" i="75"/>
  <c r="BB15" i="122"/>
  <c r="Q13" i="74" s="1"/>
  <c r="AL13" i="74" s="1"/>
  <c r="P29" i="75"/>
  <c r="BB31" i="121"/>
  <c r="P29" i="74" s="1"/>
  <c r="AK29" i="74" s="1"/>
  <c r="BB31" i="117"/>
  <c r="L29" i="74" s="1"/>
  <c r="AG29" i="74" s="1"/>
  <c r="L29" i="75"/>
  <c r="BB11" i="121"/>
  <c r="P9" i="74" s="1"/>
  <c r="AK9" i="74" s="1"/>
  <c r="P9" i="75"/>
  <c r="BB11" i="117"/>
  <c r="L9" i="74" s="1"/>
  <c r="AG9" i="74" s="1"/>
  <c r="L9" i="75"/>
  <c r="BB14" i="111"/>
  <c r="F12" i="74" s="1"/>
  <c r="AA12" i="74" s="1"/>
  <c r="F12" i="75"/>
  <c r="BB30" i="112"/>
  <c r="G28" i="74" s="1"/>
  <c r="AB28" i="74" s="1"/>
  <c r="G28" i="75"/>
  <c r="BB30" i="114"/>
  <c r="I28" i="74" s="1"/>
  <c r="I28" i="75"/>
  <c r="BB27" i="112"/>
  <c r="G25" i="74" s="1"/>
  <c r="AB25" i="74" s="1"/>
  <c r="G25" i="75"/>
  <c r="BB32" i="117"/>
  <c r="L30" i="74" s="1"/>
  <c r="AG30" i="74" s="1"/>
  <c r="L30" i="75"/>
  <c r="BB32" i="116"/>
  <c r="K30" i="74" s="1"/>
  <c r="AF30" i="74" s="1"/>
  <c r="K30" i="75"/>
  <c r="E31" i="75"/>
  <c r="BB33" i="96"/>
  <c r="E31" i="74" s="1"/>
  <c r="Z31" i="74" s="1"/>
  <c r="BB26" i="116"/>
  <c r="K24" i="74" s="1"/>
  <c r="AF24" i="74" s="1"/>
  <c r="K24" i="75"/>
  <c r="BB23" i="114"/>
  <c r="I21" i="74" s="1"/>
  <c r="I21" i="75"/>
  <c r="BB28" i="112"/>
  <c r="G26" i="74" s="1"/>
  <c r="AB26" i="74" s="1"/>
  <c r="G26" i="75"/>
  <c r="BB28" i="116"/>
  <c r="K26" i="74" s="1"/>
  <c r="AF26" i="74" s="1"/>
  <c r="K26" i="75"/>
  <c r="E18" i="75"/>
  <c r="BB20" i="96"/>
  <c r="E18" i="74" s="1"/>
  <c r="Z18" i="74" s="1"/>
  <c r="BB20" i="118"/>
  <c r="M18" i="74" s="1"/>
  <c r="AH18" i="74" s="1"/>
  <c r="M18" i="75"/>
  <c r="BB25" i="114"/>
  <c r="I23" i="74" s="1"/>
  <c r="I23" i="75"/>
  <c r="BB25" i="118"/>
  <c r="M23" i="74" s="1"/>
  <c r="AH23" i="74" s="1"/>
  <c r="M23" i="75"/>
  <c r="BB24" i="115"/>
  <c r="J22" i="74" s="1"/>
  <c r="AE22" i="74" s="1"/>
  <c r="J22" i="75"/>
  <c r="BB24" i="111"/>
  <c r="F22" i="74" s="1"/>
  <c r="AA22" i="74" s="1"/>
  <c r="F22" i="75"/>
  <c r="BB16" i="113"/>
  <c r="H14" i="74" s="1"/>
  <c r="AC14" i="74" s="1"/>
  <c r="H14" i="75"/>
  <c r="BB16" i="114"/>
  <c r="I14" i="74" s="1"/>
  <c r="I14" i="75"/>
  <c r="BB18" i="115"/>
  <c r="J16" i="74" s="1"/>
  <c r="AE16" i="74" s="1"/>
  <c r="J16" i="75"/>
  <c r="BB15" i="114"/>
  <c r="I13" i="74" s="1"/>
  <c r="I13" i="75"/>
  <c r="BB17" i="115"/>
  <c r="J15" i="74" s="1"/>
  <c r="AE15" i="74" s="1"/>
  <c r="J15" i="75"/>
  <c r="R12" i="75"/>
  <c r="BB14" i="123"/>
  <c r="R12" i="74" s="1"/>
  <c r="AM12" i="74" s="1"/>
  <c r="BB14" i="113"/>
  <c r="H12" i="74" s="1"/>
  <c r="AC12" i="74" s="1"/>
  <c r="H12" i="75"/>
  <c r="N25" i="75"/>
  <c r="BB27" i="119"/>
  <c r="N25" i="74" s="1"/>
  <c r="AI25" i="74" s="1"/>
  <c r="BB28" i="113"/>
  <c r="H26" i="74" s="1"/>
  <c r="AC26" i="74" s="1"/>
  <c r="H26" i="75"/>
  <c r="BB25" i="112"/>
  <c r="G23" i="74" s="1"/>
  <c r="AB23" i="74" s="1"/>
  <c r="G23" i="75"/>
  <c r="BB22" i="111"/>
  <c r="F20" i="74" s="1"/>
  <c r="AA20" i="74" s="1"/>
  <c r="F20" i="75"/>
  <c r="P14" i="75"/>
  <c r="BB16" i="121"/>
  <c r="P14" i="74" s="1"/>
  <c r="AK14" i="74" s="1"/>
  <c r="BB21" i="116"/>
  <c r="K19" i="74" s="1"/>
  <c r="AF19" i="74" s="1"/>
  <c r="K19" i="75"/>
  <c r="BB21" i="120"/>
  <c r="O19" i="74" s="1"/>
  <c r="AJ19" i="74" s="1"/>
  <c r="O19" i="75"/>
  <c r="BB18" i="119"/>
  <c r="N16" i="74" s="1"/>
  <c r="AI16" i="74" s="1"/>
  <c r="N16" i="75"/>
  <c r="BB18" i="112"/>
  <c r="G16" i="74" s="1"/>
  <c r="AB16" i="74" s="1"/>
  <c r="G16" i="75"/>
  <c r="R13" i="75"/>
  <c r="BB15" i="123"/>
  <c r="R13" i="74" s="1"/>
  <c r="AM13" i="74" s="1"/>
  <c r="BB15" i="112"/>
  <c r="G13" i="74" s="1"/>
  <c r="AB13" i="74" s="1"/>
  <c r="G13" i="75"/>
  <c r="BB11" i="113"/>
  <c r="H9" i="74" s="1"/>
  <c r="AC9" i="74" s="1"/>
  <c r="H9" i="75"/>
  <c r="BB14" i="121"/>
  <c r="P12" i="74" s="1"/>
  <c r="AK12" i="74" s="1"/>
  <c r="P12" i="75"/>
  <c r="BB30" i="111"/>
  <c r="F28" i="74" s="1"/>
  <c r="AA28" i="74" s="1"/>
  <c r="F28" i="75"/>
  <c r="BB27" i="117"/>
  <c r="L25" i="74" s="1"/>
  <c r="AG25" i="74" s="1"/>
  <c r="L25" i="75"/>
  <c r="BB29" i="122"/>
  <c r="Q27" i="74" s="1"/>
  <c r="AL27" i="74" s="1"/>
  <c r="Q27" i="75"/>
  <c r="BB32" i="115"/>
  <c r="J30" i="74" s="1"/>
  <c r="AE30" i="74" s="1"/>
  <c r="J30" i="75"/>
  <c r="BB28" i="123"/>
  <c r="R26" i="74" s="1"/>
  <c r="AM26" i="74" s="1"/>
  <c r="R26" i="75"/>
  <c r="BB28" i="115"/>
  <c r="J26" i="74" s="1"/>
  <c r="AE26" i="74" s="1"/>
  <c r="J26" i="75"/>
  <c r="BB20" i="112"/>
  <c r="G18" i="74" s="1"/>
  <c r="AB18" i="74" s="1"/>
  <c r="G18" i="75"/>
  <c r="BB25" i="120"/>
  <c r="O23" i="74" s="1"/>
  <c r="AJ23" i="74" s="1"/>
  <c r="O23" i="75"/>
  <c r="BB22" i="119"/>
  <c r="N20" i="74" s="1"/>
  <c r="AI20" i="74" s="1"/>
  <c r="N20" i="75"/>
  <c r="BB22" i="115"/>
  <c r="J20" i="74" s="1"/>
  <c r="AE20" i="74" s="1"/>
  <c r="J20" i="75"/>
  <c r="Q22" i="75"/>
  <c r="BB24" i="122"/>
  <c r="Q22" i="74" s="1"/>
  <c r="AL22" i="74" s="1"/>
  <c r="BB12" i="120"/>
  <c r="O10" i="74" s="1"/>
  <c r="AJ10" i="74" s="1"/>
  <c r="O10" i="75"/>
  <c r="BB18" i="123"/>
  <c r="R16" i="74" s="1"/>
  <c r="AM16" i="74" s="1"/>
  <c r="R16" i="75"/>
  <c r="BB31" i="113"/>
  <c r="H29" i="74" s="1"/>
  <c r="AC29" i="74" s="1"/>
  <c r="H29" i="75"/>
  <c r="O9" i="75"/>
  <c r="BB11" i="120"/>
  <c r="O9" i="74" s="1"/>
  <c r="AJ9" i="74" s="1"/>
  <c r="BB11" i="114"/>
  <c r="I9" i="74" s="1"/>
  <c r="I9" i="75"/>
  <c r="BB14" i="118"/>
  <c r="M12" i="74" s="1"/>
  <c r="AH12" i="74" s="1"/>
  <c r="M12" i="75"/>
  <c r="BB30" i="116"/>
  <c r="K28" i="74" s="1"/>
  <c r="AF28" i="74" s="1"/>
  <c r="K28" i="75"/>
  <c r="BB27" i="123"/>
  <c r="R25" i="74" s="1"/>
  <c r="AM25" i="74" s="1"/>
  <c r="R25" i="75"/>
  <c r="BB27" i="114"/>
  <c r="I25" i="74" s="1"/>
  <c r="I25" i="75"/>
  <c r="BB29" i="116"/>
  <c r="K27" i="74" s="1"/>
  <c r="AF27" i="74" s="1"/>
  <c r="K27" i="75"/>
  <c r="BB29" i="123"/>
  <c r="R27" i="74" s="1"/>
  <c r="AM27" i="74" s="1"/>
  <c r="R27" i="75"/>
  <c r="BB32" i="119"/>
  <c r="N30" i="74" s="1"/>
  <c r="AI30" i="74" s="1"/>
  <c r="N30" i="75"/>
  <c r="BB33" i="113"/>
  <c r="H31" i="74" s="1"/>
  <c r="AC31" i="74" s="1"/>
  <c r="H31" i="75"/>
  <c r="BB33" i="115"/>
  <c r="J31" i="74" s="1"/>
  <c r="AE31" i="74" s="1"/>
  <c r="J31" i="75"/>
  <c r="BB16" i="123"/>
  <c r="R14" i="74" s="1"/>
  <c r="AM14" i="74" s="1"/>
  <c r="R14" i="75"/>
  <c r="BB16" i="116"/>
  <c r="K14" i="74" s="1"/>
  <c r="AF14" i="74" s="1"/>
  <c r="K14" i="75"/>
  <c r="BB21" i="112"/>
  <c r="G19" i="74" s="1"/>
  <c r="AB19" i="74" s="1"/>
  <c r="G19" i="75"/>
  <c r="Q16" i="75"/>
  <c r="BB18" i="122"/>
  <c r="Q16" i="74" s="1"/>
  <c r="AL16" i="74" s="1"/>
  <c r="BB31" i="118"/>
  <c r="M29" i="74" s="1"/>
  <c r="AH29" i="74" s="1"/>
  <c r="M29" i="75"/>
  <c r="BB11" i="118"/>
  <c r="M9" i="74" s="1"/>
  <c r="AH9" i="74" s="1"/>
  <c r="M9" i="75"/>
  <c r="BB17" i="121"/>
  <c r="P15" i="74" s="1"/>
  <c r="AK15" i="74" s="1"/>
  <c r="P15" i="75"/>
  <c r="N15" i="75"/>
  <c r="BB17" i="119"/>
  <c r="N15" i="74" s="1"/>
  <c r="AI15" i="74" s="1"/>
  <c r="E12" i="75"/>
  <c r="BB14" i="96"/>
  <c r="E12" i="74" s="1"/>
  <c r="Z12" i="74" s="1"/>
  <c r="BB30" i="120"/>
  <c r="O28" i="74" s="1"/>
  <c r="AJ28" i="74" s="1"/>
  <c r="O28" i="75"/>
  <c r="BB29" i="121"/>
  <c r="P27" i="74" s="1"/>
  <c r="AK27" i="74" s="1"/>
  <c r="P27" i="75"/>
  <c r="BB32" i="123"/>
  <c r="R30" i="74" s="1"/>
  <c r="AM30" i="74" s="1"/>
  <c r="R30" i="75"/>
  <c r="BB26" i="113"/>
  <c r="H24" i="74" s="1"/>
  <c r="AC24" i="74" s="1"/>
  <c r="H24" i="75"/>
  <c r="BB28" i="118"/>
  <c r="M26" i="74" s="1"/>
  <c r="AH26" i="74" s="1"/>
  <c r="M26" i="75"/>
  <c r="BB28" i="122"/>
  <c r="Q26" i="74" s="1"/>
  <c r="AL26" i="74" s="1"/>
  <c r="Q26" i="75"/>
  <c r="P18" i="75"/>
  <c r="BB20" i="121"/>
  <c r="P18" i="74" s="1"/>
  <c r="AK18" i="74" s="1"/>
  <c r="BB25" i="119"/>
  <c r="N23" i="74" s="1"/>
  <c r="AI23" i="74" s="1"/>
  <c r="N23" i="75"/>
  <c r="Q17" i="75"/>
  <c r="BB19" i="122"/>
  <c r="Q17" i="74" s="1"/>
  <c r="AL17" i="74" s="1"/>
  <c r="BB19" i="115"/>
  <c r="J17" i="74" s="1"/>
  <c r="AE17" i="74" s="1"/>
  <c r="J17" i="75"/>
  <c r="BB24" i="120"/>
  <c r="O22" i="74" s="1"/>
  <c r="AJ22" i="74" s="1"/>
  <c r="O22" i="75"/>
  <c r="BB21" i="114"/>
  <c r="I19" i="74" s="1"/>
  <c r="AD19" i="74" s="1"/>
  <c r="I19" i="75"/>
  <c r="BB21" i="118"/>
  <c r="M19" i="74" s="1"/>
  <c r="AH19" i="74" s="1"/>
  <c r="M19" i="75"/>
  <c r="O16" i="75"/>
  <c r="BB18" i="120"/>
  <c r="O16" i="74" s="1"/>
  <c r="AJ16" i="74" s="1"/>
  <c r="BB15" i="113"/>
  <c r="H13" i="74" s="1"/>
  <c r="AC13" i="74" s="1"/>
  <c r="H13" i="75"/>
  <c r="BB31" i="112"/>
  <c r="G29" i="74" s="1"/>
  <c r="AB29" i="74" s="1"/>
  <c r="G29" i="75"/>
  <c r="BB11" i="123"/>
  <c r="R9" i="74" s="1"/>
  <c r="AM9" i="74" s="1"/>
  <c r="R9" i="75"/>
  <c r="BB11" i="119"/>
  <c r="N9" i="74" s="1"/>
  <c r="AI9" i="74" s="1"/>
  <c r="N9" i="75"/>
  <c r="BB14" i="119"/>
  <c r="N12" i="74" s="1"/>
  <c r="AI12" i="74" s="1"/>
  <c r="N12" i="75"/>
  <c r="BB14" i="116"/>
  <c r="K12" i="74" s="1"/>
  <c r="AF12" i="74" s="1"/>
  <c r="K12" i="75"/>
  <c r="BB30" i="119"/>
  <c r="N28" i="74" s="1"/>
  <c r="AI28" i="74" s="1"/>
  <c r="N28" i="75"/>
  <c r="BB30" i="113"/>
  <c r="H28" i="74" s="1"/>
  <c r="AC28" i="74" s="1"/>
  <c r="H28" i="75"/>
  <c r="E25" i="75"/>
  <c r="BB27" i="96"/>
  <c r="E25" i="74" s="1"/>
  <c r="Z25" i="74" s="1"/>
  <c r="BB27" i="116"/>
  <c r="K25" i="74" s="1"/>
  <c r="AF25" i="74" s="1"/>
  <c r="K25" i="75"/>
  <c r="BB29" i="118"/>
  <c r="M27" i="74" s="1"/>
  <c r="AH27" i="74" s="1"/>
  <c r="M27" i="75"/>
  <c r="BB32" i="111"/>
  <c r="F30" i="74" s="1"/>
  <c r="AA30" i="74" s="1"/>
  <c r="F30" i="75"/>
  <c r="P31" i="75"/>
  <c r="BB33" i="121"/>
  <c r="P31" i="74" s="1"/>
  <c r="AK31" i="74" s="1"/>
  <c r="BB33" i="111"/>
  <c r="F31" i="74" s="1"/>
  <c r="AA31" i="74" s="1"/>
  <c r="F31" i="75"/>
  <c r="O21" i="75"/>
  <c r="BB23" i="120"/>
  <c r="O21" i="74" s="1"/>
  <c r="AJ21" i="74" s="1"/>
  <c r="E26" i="75"/>
  <c r="BB28" i="96"/>
  <c r="E26" i="74" s="1"/>
  <c r="Z26" i="74" s="1"/>
  <c r="O26" i="75"/>
  <c r="BB28" i="120"/>
  <c r="O26" i="74" s="1"/>
  <c r="AJ26" i="74" s="1"/>
  <c r="P26" i="75"/>
  <c r="BB28" i="121"/>
  <c r="P26" i="74" s="1"/>
  <c r="AK26" i="74" s="1"/>
  <c r="N18" i="75"/>
  <c r="BB20" i="119"/>
  <c r="N18" i="74" s="1"/>
  <c r="AI18" i="74" s="1"/>
  <c r="E23" i="75"/>
  <c r="BB25" i="96"/>
  <c r="E23" i="74" s="1"/>
  <c r="Z23" i="74" s="1"/>
  <c r="BB25" i="115"/>
  <c r="J23" i="74" s="1"/>
  <c r="AE23" i="74" s="1"/>
  <c r="J23" i="75"/>
  <c r="BB22" i="118"/>
  <c r="M20" i="74" s="1"/>
  <c r="AH20" i="74" s="1"/>
  <c r="M20" i="75"/>
  <c r="BB16" i="111"/>
  <c r="F14" i="74" s="1"/>
  <c r="AA14" i="74" s="1"/>
  <c r="F14" i="75"/>
  <c r="Q10" i="75"/>
  <c r="BB12" i="122"/>
  <c r="Q10" i="74" s="1"/>
  <c r="AL10" i="74" s="1"/>
  <c r="BB31" i="111"/>
  <c r="F29" i="74" s="1"/>
  <c r="AA29" i="74" s="1"/>
  <c r="F29" i="75"/>
  <c r="R15" i="75"/>
  <c r="BB17" i="123"/>
  <c r="R15" i="74" s="1"/>
  <c r="AM15" i="74" s="1"/>
  <c r="BB30" i="115"/>
  <c r="J28" i="74" s="1"/>
  <c r="AE28" i="74" s="1"/>
  <c r="J28" i="75"/>
  <c r="BB30" i="121"/>
  <c r="P28" i="74" s="1"/>
  <c r="AK28" i="74" s="1"/>
  <c r="P28" i="75"/>
  <c r="BB29" i="117"/>
  <c r="L27" i="74" s="1"/>
  <c r="AG27" i="74" s="1"/>
  <c r="L27" i="75"/>
  <c r="E30" i="75"/>
  <c r="BB32" i="96"/>
  <c r="E30" i="74" s="1"/>
  <c r="Z30" i="74" s="1"/>
  <c r="BB32" i="113"/>
  <c r="H30" i="74" s="1"/>
  <c r="AC30" i="74" s="1"/>
  <c r="H30" i="75"/>
  <c r="BB33" i="117"/>
  <c r="L31" i="74" s="1"/>
  <c r="AG31" i="74" s="1"/>
  <c r="L31" i="75"/>
  <c r="O31" i="75"/>
  <c r="BB33" i="120"/>
  <c r="O31" i="74" s="1"/>
  <c r="AJ31" i="74" s="1"/>
  <c r="BB23" i="118"/>
  <c r="M21" i="74" s="1"/>
  <c r="AH21" i="74" s="1"/>
  <c r="M21" i="75"/>
  <c r="BB23" i="116"/>
  <c r="K21" i="74" s="1"/>
  <c r="AF21" i="74" s="1"/>
  <c r="K21" i="75"/>
  <c r="BB28" i="114"/>
  <c r="I26" i="74" s="1"/>
  <c r="AD26" i="74" s="1"/>
  <c r="I26" i="75"/>
  <c r="BB20" i="116"/>
  <c r="K18" i="74" s="1"/>
  <c r="AF18" i="74" s="1"/>
  <c r="K18" i="75"/>
  <c r="BB20" i="113"/>
  <c r="H18" i="74" s="1"/>
  <c r="AC18" i="74" s="1"/>
  <c r="H18" i="75"/>
  <c r="BB22" i="122"/>
  <c r="Q20" i="74" s="1"/>
  <c r="AL20" i="74" s="1"/>
  <c r="Q20" i="75"/>
  <c r="BB19" i="116"/>
  <c r="K17" i="74" s="1"/>
  <c r="AF17" i="74" s="1"/>
  <c r="K17" i="75"/>
  <c r="BB19" i="114"/>
  <c r="I17" i="74" s="1"/>
  <c r="I17" i="75"/>
  <c r="BB24" i="118"/>
  <c r="M22" i="74" s="1"/>
  <c r="AH22" i="74" s="1"/>
  <c r="M22" i="75"/>
  <c r="E14" i="75"/>
  <c r="BB16" i="96"/>
  <c r="E14" i="74" s="1"/>
  <c r="Z14" i="74" s="1"/>
  <c r="N14" i="75"/>
  <c r="BB16" i="119"/>
  <c r="N14" i="74" s="1"/>
  <c r="AI14" i="74" s="1"/>
  <c r="E19" i="75"/>
  <c r="BB21" i="96"/>
  <c r="E19" i="74" s="1"/>
  <c r="Z19" i="74" s="1"/>
  <c r="BB15" i="119"/>
  <c r="N13" i="74" s="1"/>
  <c r="AI13" i="74" s="1"/>
  <c r="N13" i="75"/>
  <c r="BB15" i="111"/>
  <c r="F13" i="74" s="1"/>
  <c r="AA13" i="74" s="1"/>
  <c r="F13" i="75"/>
  <c r="BB31" i="120"/>
  <c r="O29" i="74" s="1"/>
  <c r="AJ29" i="74" s="1"/>
  <c r="O29" i="75"/>
  <c r="BB31" i="114"/>
  <c r="I29" i="74" s="1"/>
  <c r="I29" i="75"/>
  <c r="BB11" i="112"/>
  <c r="G9" i="74" s="1"/>
  <c r="AB9" i="74" s="1"/>
  <c r="G9" i="75"/>
  <c r="BB11" i="122"/>
  <c r="Q9" i="74" s="1"/>
  <c r="AL9" i="74" s="1"/>
  <c r="Q9" i="75"/>
  <c r="BB17" i="120"/>
  <c r="O15" i="74" s="1"/>
  <c r="AJ15" i="74" s="1"/>
  <c r="O15" i="75"/>
  <c r="BB14" i="112"/>
  <c r="G12" i="74" s="1"/>
  <c r="AB12" i="74" s="1"/>
  <c r="G12" i="75"/>
  <c r="BB30" i="122"/>
  <c r="Q28" i="74" s="1"/>
  <c r="AL28" i="74" s="1"/>
  <c r="Q28" i="75"/>
  <c r="BB30" i="118"/>
  <c r="M28" i="74" s="1"/>
  <c r="AH28" i="74" s="1"/>
  <c r="M28" i="75"/>
  <c r="BB27" i="120"/>
  <c r="O25" i="74" s="1"/>
  <c r="AJ25" i="74" s="1"/>
  <c r="O25" i="75"/>
  <c r="BB29" i="113"/>
  <c r="H27" i="74" s="1"/>
  <c r="AC27" i="74" s="1"/>
  <c r="H27" i="75"/>
  <c r="BB33" i="118"/>
  <c r="M31" i="74" s="1"/>
  <c r="AH31" i="74" s="1"/>
  <c r="M31" i="75"/>
  <c r="BB26" i="111"/>
  <c r="F24" i="74" s="1"/>
  <c r="AA24" i="74" s="1"/>
  <c r="F24" i="75"/>
  <c r="BB25" i="121"/>
  <c r="P23" i="74" s="1"/>
  <c r="AK23" i="74" s="1"/>
  <c r="P23" i="75"/>
  <c r="BB22" i="121"/>
  <c r="P20" i="74" s="1"/>
  <c r="AK20" i="74" s="1"/>
  <c r="P20" i="75"/>
  <c r="BB22" i="120"/>
  <c r="O20" i="74" s="1"/>
  <c r="AJ20" i="74" s="1"/>
  <c r="O20" i="75"/>
  <c r="BB22" i="112"/>
  <c r="G20" i="74" s="1"/>
  <c r="AB20" i="74" s="1"/>
  <c r="G20" i="75"/>
  <c r="BB19" i="111"/>
  <c r="F17" i="74" s="1"/>
  <c r="AA17" i="74" s="1"/>
  <c r="F17" i="75"/>
  <c r="BB24" i="112"/>
  <c r="G22" i="74" s="1"/>
  <c r="AB22" i="74" s="1"/>
  <c r="G22" i="75"/>
  <c r="P22" i="75"/>
  <c r="BB24" i="121"/>
  <c r="P22" i="74" s="1"/>
  <c r="AK22" i="74" s="1"/>
  <c r="BB16" i="112"/>
  <c r="G14" i="74" s="1"/>
  <c r="AB14" i="74" s="1"/>
  <c r="G14" i="75"/>
  <c r="BB15" i="116"/>
  <c r="K13" i="74" s="1"/>
  <c r="AF13" i="74" s="1"/>
  <c r="K13" i="75"/>
  <c r="BB14" i="114"/>
  <c r="I12" i="74" s="1"/>
  <c r="AD12" i="74" s="1"/>
  <c r="I12" i="75"/>
  <c r="BB29" i="111"/>
  <c r="F27" i="74" s="1"/>
  <c r="AA27" i="74" s="1"/>
  <c r="F27" i="75"/>
  <c r="Q30" i="75"/>
  <c r="BB32" i="122"/>
  <c r="Q30" i="74" s="1"/>
  <c r="AL30" i="74" s="1"/>
  <c r="BB33" i="123"/>
  <c r="R31" i="74" s="1"/>
  <c r="AM31" i="74" s="1"/>
  <c r="R31" i="75"/>
  <c r="BB33" i="112"/>
  <c r="G31" i="74" s="1"/>
  <c r="AB31" i="74" s="1"/>
  <c r="G31" i="75"/>
  <c r="R24" i="75"/>
  <c r="BB26" i="123"/>
  <c r="R24" i="74" s="1"/>
  <c r="AM24" i="74" s="1"/>
  <c r="BB23" i="113"/>
  <c r="H21" i="74" s="1"/>
  <c r="AC21" i="74" s="1"/>
  <c r="H21" i="75"/>
  <c r="BB25" i="113"/>
  <c r="H23" i="74" s="1"/>
  <c r="AC23" i="74" s="1"/>
  <c r="H23" i="75"/>
  <c r="BB19" i="120"/>
  <c r="O17" i="74" s="1"/>
  <c r="AJ17" i="74" s="1"/>
  <c r="O17" i="75"/>
  <c r="BB16" i="122"/>
  <c r="Q14" i="74" s="1"/>
  <c r="AL14" i="74" s="1"/>
  <c r="Q14" i="75"/>
  <c r="BB21" i="113"/>
  <c r="H19" i="74" s="1"/>
  <c r="AC19" i="74" s="1"/>
  <c r="H19" i="75"/>
  <c r="BB12" i="119"/>
  <c r="N10" i="74" s="1"/>
  <c r="AI10" i="74" s="1"/>
  <c r="N10" i="75"/>
  <c r="BB18" i="111"/>
  <c r="F16" i="74" s="1"/>
  <c r="AA16" i="74" s="1"/>
  <c r="F16" i="75"/>
  <c r="BB15" i="120"/>
  <c r="O13" i="74" s="1"/>
  <c r="AJ13" i="74" s="1"/>
  <c r="O13" i="75"/>
  <c r="BB30" i="117"/>
  <c r="L28" i="74" s="1"/>
  <c r="AG28" i="74" s="1"/>
  <c r="L28" i="75"/>
  <c r="BB27" i="118"/>
  <c r="M25" i="74" s="1"/>
  <c r="AH25" i="74" s="1"/>
  <c r="M25" i="75"/>
  <c r="BB27" i="111"/>
  <c r="F25" i="74" s="1"/>
  <c r="AA25" i="74" s="1"/>
  <c r="F25" i="75"/>
  <c r="BB29" i="114"/>
  <c r="I27" i="74" s="1"/>
  <c r="I27" i="75"/>
  <c r="BB32" i="121"/>
  <c r="P30" i="74" s="1"/>
  <c r="AK30" i="74" s="1"/>
  <c r="P30" i="75"/>
  <c r="BB26" i="115"/>
  <c r="J24" i="74" s="1"/>
  <c r="AE24" i="74" s="1"/>
  <c r="J24" i="75"/>
  <c r="BB26" i="120"/>
  <c r="O24" i="74" s="1"/>
  <c r="AJ24" i="74" s="1"/>
  <c r="O24" i="75"/>
  <c r="BB23" i="121"/>
  <c r="P21" i="74" s="1"/>
  <c r="AK21" i="74" s="1"/>
  <c r="P21" i="75"/>
  <c r="BB23" i="115"/>
  <c r="J21" i="74" s="1"/>
  <c r="AE21" i="74" s="1"/>
  <c r="J21" i="75"/>
  <c r="BB22" i="114"/>
  <c r="I20" i="74" s="1"/>
  <c r="AD20" i="74" s="1"/>
  <c r="I20" i="75"/>
  <c r="E17" i="75"/>
  <c r="BB19" i="96"/>
  <c r="E17" i="74" s="1"/>
  <c r="Z17" i="74" s="1"/>
  <c r="BB19" i="117"/>
  <c r="L17" i="74" s="1"/>
  <c r="AG17" i="74" s="1"/>
  <c r="L17" i="75"/>
  <c r="E22" i="75"/>
  <c r="BB24" i="96"/>
  <c r="E22" i="74" s="1"/>
  <c r="Z22" i="74" s="1"/>
  <c r="R22" i="75"/>
  <c r="BB24" i="123"/>
  <c r="R22" i="74" s="1"/>
  <c r="AM22" i="74" s="1"/>
  <c r="O14" i="75"/>
  <c r="BB16" i="120"/>
  <c r="O14" i="74" s="1"/>
  <c r="AJ14" i="74" s="1"/>
  <c r="BB16" i="117"/>
  <c r="L14" i="74" s="1"/>
  <c r="AG14" i="74" s="1"/>
  <c r="L14" i="75"/>
  <c r="BB18" i="118"/>
  <c r="M16" i="74" s="1"/>
  <c r="AH16" i="74" s="1"/>
  <c r="M16" i="75"/>
  <c r="BB15" i="118"/>
  <c r="M13" i="74" s="1"/>
  <c r="AH13" i="74" s="1"/>
  <c r="M13" i="75"/>
  <c r="BB31" i="119"/>
  <c r="N29" i="74" s="1"/>
  <c r="AI29" i="74" s="1"/>
  <c r="N29" i="75"/>
  <c r="BB31" i="115"/>
  <c r="J29" i="74" s="1"/>
  <c r="AE29" i="74" s="1"/>
  <c r="J29" i="75"/>
  <c r="BB17" i="112"/>
  <c r="G15" i="74" s="1"/>
  <c r="AB15" i="74" s="1"/>
  <c r="G15" i="75"/>
  <c r="BB14" i="122"/>
  <c r="Q12" i="74" s="1"/>
  <c r="AL12" i="74" s="1"/>
  <c r="Q12" i="75"/>
  <c r="BB14" i="117"/>
  <c r="L12" i="74" s="1"/>
  <c r="AG12" i="74" s="1"/>
  <c r="L12" i="75"/>
  <c r="BB32" i="112"/>
  <c r="G30" i="74" s="1"/>
  <c r="AB30" i="74" s="1"/>
  <c r="G30" i="75"/>
  <c r="BB33" i="119"/>
  <c r="N31" i="74" s="1"/>
  <c r="AI31" i="74" s="1"/>
  <c r="N31" i="75"/>
  <c r="P24" i="75"/>
  <c r="BB26" i="121"/>
  <c r="P24" i="74" s="1"/>
  <c r="AK24" i="74" s="1"/>
  <c r="R21" i="75"/>
  <c r="BB23" i="123"/>
  <c r="R21" i="74" s="1"/>
  <c r="AM21" i="74" s="1"/>
  <c r="BB20" i="111"/>
  <c r="F18" i="74" s="1"/>
  <c r="AA18" i="74" s="1"/>
  <c r="F18" i="75"/>
  <c r="BB25" i="111"/>
  <c r="F23" i="74" s="1"/>
  <c r="AA23" i="74" s="1"/>
  <c r="F23" i="75"/>
  <c r="BB16" i="115"/>
  <c r="J14" i="74" s="1"/>
  <c r="AE14" i="74" s="1"/>
  <c r="J14" i="75"/>
  <c r="BB18" i="114"/>
  <c r="I16" i="74" s="1"/>
  <c r="AD16" i="74" s="1"/>
  <c r="I16" i="75"/>
  <c r="E13" i="75"/>
  <c r="BB15" i="96"/>
  <c r="E13" i="74" s="1"/>
  <c r="Z13" i="74" s="1"/>
  <c r="Q15" i="75"/>
  <c r="BB17" i="122"/>
  <c r="Q15" i="74" s="1"/>
  <c r="AL15" i="74" s="1"/>
  <c r="BB17" i="111"/>
  <c r="F15" i="74" s="1"/>
  <c r="AA15" i="74" s="1"/>
  <c r="F15" i="75"/>
  <c r="Q25" i="75"/>
  <c r="BB27" i="122"/>
  <c r="Q25" i="74" s="1"/>
  <c r="AL25" i="74" s="1"/>
  <c r="E24" i="75"/>
  <c r="BB26" i="96"/>
  <c r="E24" i="74" s="1"/>
  <c r="Z24" i="74" s="1"/>
  <c r="BB23" i="117"/>
  <c r="L21" i="74" s="1"/>
  <c r="AG21" i="74" s="1"/>
  <c r="L21" i="75"/>
  <c r="BB28" i="119"/>
  <c r="N26" i="74" s="1"/>
  <c r="AI26" i="74" s="1"/>
  <c r="N26" i="75"/>
  <c r="Q18" i="75"/>
  <c r="BB20" i="122"/>
  <c r="Q18" i="74" s="1"/>
  <c r="AL18" i="74" s="1"/>
  <c r="BB20" i="115"/>
  <c r="J18" i="74" s="1"/>
  <c r="AE18" i="74" s="1"/>
  <c r="J18" i="75"/>
  <c r="BB25" i="122"/>
  <c r="Q23" i="74" s="1"/>
  <c r="AL23" i="74" s="1"/>
  <c r="Q23" i="75"/>
  <c r="BB19" i="113"/>
  <c r="H17" i="74" s="1"/>
  <c r="AC17" i="74" s="1"/>
  <c r="H17" i="75"/>
  <c r="BB24" i="116"/>
  <c r="K22" i="74" s="1"/>
  <c r="AF22" i="74" s="1"/>
  <c r="K22" i="75"/>
  <c r="BB16" i="118"/>
  <c r="M14" i="74" s="1"/>
  <c r="AH14" i="74" s="1"/>
  <c r="M14" i="75"/>
  <c r="R10" i="75"/>
  <c r="BB12" i="123"/>
  <c r="R10" i="74" s="1"/>
  <c r="AM10" i="74" s="1"/>
  <c r="BB18" i="121"/>
  <c r="P16" i="74" s="1"/>
  <c r="AK16" i="74" s="1"/>
  <c r="P16" i="75"/>
  <c r="BB18" i="113"/>
  <c r="H16" i="74" s="1"/>
  <c r="AC16" i="74" s="1"/>
  <c r="H16" i="75"/>
  <c r="BB15" i="115"/>
  <c r="J13" i="74" s="1"/>
  <c r="AE13" i="74" s="1"/>
  <c r="J13" i="75"/>
  <c r="R29" i="75"/>
  <c r="BB31" i="123"/>
  <c r="R29" i="74" s="1"/>
  <c r="AM29" i="74" s="1"/>
  <c r="BB17" i="116"/>
  <c r="K15" i="74" s="1"/>
  <c r="AF15" i="74" s="1"/>
  <c r="K15" i="75"/>
  <c r="E15" i="75"/>
  <c r="BB17" i="96"/>
  <c r="E15" i="74" s="1"/>
  <c r="Z15" i="74" s="1"/>
  <c r="BB14" i="120"/>
  <c r="O12" i="74" s="1"/>
  <c r="AJ12" i="74" s="1"/>
  <c r="O12" i="75"/>
  <c r="P25" i="75"/>
  <c r="BB27" i="121"/>
  <c r="P25" i="74" s="1"/>
  <c r="AK25" i="74" s="1"/>
  <c r="BB27" i="113"/>
  <c r="H25" i="74" s="1"/>
  <c r="AC25" i="74" s="1"/>
  <c r="H25" i="75"/>
  <c r="E27" i="75"/>
  <c r="BB29" i="96"/>
  <c r="E27" i="74" s="1"/>
  <c r="Z27" i="74" s="1"/>
  <c r="BB26" i="119"/>
  <c r="N24" i="74" s="1"/>
  <c r="AI24" i="74" s="1"/>
  <c r="N24" i="75"/>
  <c r="N21" i="75"/>
  <c r="BB23" i="119"/>
  <c r="N21" i="74" s="1"/>
  <c r="AI21" i="74" s="1"/>
  <c r="BB20" i="120"/>
  <c r="O18" i="74" s="1"/>
  <c r="AJ18" i="74" s="1"/>
  <c r="O18" i="75"/>
  <c r="BB22" i="117"/>
  <c r="L20" i="74" s="1"/>
  <c r="AG20" i="74" s="1"/>
  <c r="L20" i="75"/>
  <c r="BB22" i="116"/>
  <c r="K20" i="74" s="1"/>
  <c r="AF20" i="74" s="1"/>
  <c r="K20" i="75"/>
  <c r="BB22" i="113"/>
  <c r="H20" i="74" s="1"/>
  <c r="AC20" i="74" s="1"/>
  <c r="H20" i="75"/>
  <c r="BB19" i="123"/>
  <c r="R17" i="74" s="1"/>
  <c r="AM17" i="74" s="1"/>
  <c r="R17" i="75"/>
  <c r="BB24" i="113"/>
  <c r="H22" i="74" s="1"/>
  <c r="AC22" i="74" s="1"/>
  <c r="H22" i="75"/>
  <c r="BB21" i="123"/>
  <c r="R19" i="74" s="1"/>
  <c r="AM19" i="74" s="1"/>
  <c r="R19" i="75"/>
  <c r="BB21" i="111"/>
  <c r="F19" i="74" s="1"/>
  <c r="AA19" i="74" s="1"/>
  <c r="F19" i="75"/>
  <c r="E16" i="75"/>
  <c r="BB18" i="96"/>
  <c r="E16" i="74" s="1"/>
  <c r="Z16" i="74" s="1"/>
  <c r="E29" i="75"/>
  <c r="BB31" i="96"/>
  <c r="E29" i="74" s="1"/>
  <c r="Z29" i="74" s="1"/>
  <c r="BB31" i="122"/>
  <c r="Q29" i="74" s="1"/>
  <c r="AL29" i="74" s="1"/>
  <c r="Q29" i="75"/>
  <c r="BB31" i="116"/>
  <c r="K29" i="74" s="1"/>
  <c r="AF29" i="74" s="1"/>
  <c r="K29" i="75"/>
  <c r="E9" i="75"/>
  <c r="BB11" i="96"/>
  <c r="E9" i="74" s="1"/>
  <c r="BB11" i="116"/>
  <c r="K9" i="74" s="1"/>
  <c r="AF9" i="74" s="1"/>
  <c r="K9" i="75"/>
  <c r="BB17" i="114"/>
  <c r="I15" i="74" s="1"/>
  <c r="AD15" i="74" s="1"/>
  <c r="I15" i="75"/>
  <c r="BB17" i="118"/>
  <c r="M15" i="74" s="1"/>
  <c r="AH15" i="74" s="1"/>
  <c r="M15" i="75"/>
  <c r="E28" i="75"/>
  <c r="BB30" i="96"/>
  <c r="E28" i="74" s="1"/>
  <c r="Z28" i="74" s="1"/>
  <c r="BB30" i="123"/>
  <c r="R28" i="74" s="1"/>
  <c r="AM28" i="74" s="1"/>
  <c r="R28" i="75"/>
  <c r="BB29" i="119"/>
  <c r="N27" i="74" s="1"/>
  <c r="AI27" i="74" s="1"/>
  <c r="N27" i="75"/>
  <c r="BB29" i="112"/>
  <c r="G27" i="74" s="1"/>
  <c r="AB27" i="74" s="1"/>
  <c r="G27" i="75"/>
  <c r="BB32" i="114"/>
  <c r="I30" i="74" s="1"/>
  <c r="AD30" i="74" s="1"/>
  <c r="I30" i="75"/>
  <c r="BB33" i="116"/>
  <c r="K31" i="74" s="1"/>
  <c r="AF31" i="74" s="1"/>
  <c r="K31" i="75"/>
  <c r="Q31" i="75"/>
  <c r="BB33" i="122"/>
  <c r="Q31" i="74" s="1"/>
  <c r="AL31" i="74" s="1"/>
  <c r="BB26" i="118"/>
  <c r="M24" i="74" s="1"/>
  <c r="AH24" i="74" s="1"/>
  <c r="M24" i="75"/>
  <c r="BB23" i="112"/>
  <c r="G21" i="74" s="1"/>
  <c r="AB21" i="74" s="1"/>
  <c r="G21" i="75"/>
  <c r="BB20" i="114"/>
  <c r="I18" i="74" s="1"/>
  <c r="I18" i="75"/>
  <c r="R18" i="75"/>
  <c r="BB20" i="123"/>
  <c r="R18" i="74" s="1"/>
  <c r="AM18" i="74" s="1"/>
  <c r="BB19" i="118"/>
  <c r="M17" i="74" s="1"/>
  <c r="AH17" i="74" s="1"/>
  <c r="M17" i="75"/>
  <c r="BB19" i="112"/>
  <c r="G17" i="74" s="1"/>
  <c r="AB17" i="74" s="1"/>
  <c r="G17" i="75"/>
  <c r="BB24" i="117"/>
  <c r="L22" i="74" s="1"/>
  <c r="AG22" i="74" s="1"/>
  <c r="L22" i="75"/>
  <c r="BB24" i="114"/>
  <c r="I22" i="74" s="1"/>
  <c r="AD22" i="74" s="1"/>
  <c r="I22" i="75"/>
  <c r="BB21" i="122"/>
  <c r="Q19" i="74" s="1"/>
  <c r="AL19" i="74" s="1"/>
  <c r="Q19" i="75"/>
  <c r="BB18" i="116"/>
  <c r="K16" i="74" s="1"/>
  <c r="AF16" i="74" s="1"/>
  <c r="K16" i="75"/>
  <c r="BB15" i="121"/>
  <c r="P13" i="74" s="1"/>
  <c r="AK13" i="74" s="1"/>
  <c r="P13" i="75"/>
  <c r="BB11" i="115"/>
  <c r="J9" i="74" s="1"/>
  <c r="AE9" i="74" s="1"/>
  <c r="J9" i="75"/>
  <c r="BB11" i="111"/>
  <c r="F9" i="74" s="1"/>
  <c r="AA9" i="74" s="1"/>
  <c r="F9" i="75"/>
  <c r="BB27" i="115"/>
  <c r="J25" i="74" s="1"/>
  <c r="J25" i="75"/>
  <c r="BB29" i="115"/>
  <c r="J27" i="74" s="1"/>
  <c r="AE27" i="74" s="1"/>
  <c r="J27" i="75"/>
  <c r="BB12" i="112"/>
  <c r="G10" i="74" s="1"/>
  <c r="AB10" i="74" s="1"/>
  <c r="G10" i="75"/>
  <c r="BB12" i="115"/>
  <c r="J10" i="74" s="1"/>
  <c r="AE10" i="74" s="1"/>
  <c r="J10" i="75"/>
  <c r="BB12" i="118"/>
  <c r="M10" i="74" s="1"/>
  <c r="AH10" i="74" s="1"/>
  <c r="M10" i="75"/>
  <c r="BB12" i="111"/>
  <c r="F10" i="74" s="1"/>
  <c r="AA10" i="74" s="1"/>
  <c r="F10" i="75"/>
  <c r="BB12" i="113"/>
  <c r="H10" i="74" s="1"/>
  <c r="AC10" i="74" s="1"/>
  <c r="H10" i="75"/>
  <c r="BB12" i="117"/>
  <c r="L10" i="74" s="1"/>
  <c r="AG10" i="74" s="1"/>
  <c r="L10" i="75"/>
  <c r="BB12" i="114"/>
  <c r="I10" i="74" s="1"/>
  <c r="I10" i="75"/>
  <c r="BB12" i="116"/>
  <c r="K10" i="74" s="1"/>
  <c r="AF10" i="74" s="1"/>
  <c r="K10" i="75"/>
  <c r="M14" i="124"/>
  <c r="Z10" i="51"/>
  <c r="Z10" i="125" s="1"/>
  <c r="BB12" i="96"/>
  <c r="F11" i="88"/>
  <c r="H11" i="88"/>
  <c r="I11" i="88"/>
  <c r="G11" i="88"/>
  <c r="M27" i="124"/>
  <c r="M33" i="124"/>
  <c r="M15" i="124"/>
  <c r="M17" i="124"/>
  <c r="M16" i="124"/>
  <c r="M23" i="124"/>
  <c r="M32" i="124"/>
  <c r="M25" i="124"/>
  <c r="AK6" i="74"/>
  <c r="AL6" i="74"/>
  <c r="AM6" i="74"/>
  <c r="S46" i="75" l="1"/>
  <c r="S8" i="81" s="1"/>
  <c r="E46" i="75"/>
  <c r="F46" i="75"/>
  <c r="K46" i="75"/>
  <c r="Q46" i="75"/>
  <c r="R46" i="75"/>
  <c r="R8" i="81" s="1"/>
  <c r="M46" i="75"/>
  <c r="H46" i="75"/>
  <c r="L46" i="75"/>
  <c r="AQ19" i="74"/>
  <c r="AR19" i="74" s="1"/>
  <c r="V19" i="74" s="1"/>
  <c r="AQ12" i="74"/>
  <c r="AR12" i="74" s="1"/>
  <c r="V12" i="74" s="1"/>
  <c r="AQ16" i="74"/>
  <c r="AR16" i="74" s="1"/>
  <c r="V16" i="74" s="1"/>
  <c r="AQ26" i="74"/>
  <c r="AR26" i="74" s="1"/>
  <c r="V26" i="74" s="1"/>
  <c r="O46" i="75"/>
  <c r="V13" i="75"/>
  <c r="V20" i="75"/>
  <c r="V29" i="75"/>
  <c r="V15" i="75"/>
  <c r="V22" i="75"/>
  <c r="V14" i="75"/>
  <c r="V17" i="75"/>
  <c r="V10" i="75"/>
  <c r="V27" i="75"/>
  <c r="V30" i="75"/>
  <c r="V21" i="75"/>
  <c r="J46" i="75"/>
  <c r="Z9" i="74"/>
  <c r="G46" i="75"/>
  <c r="N46" i="75"/>
  <c r="I46" i="75"/>
  <c r="P46" i="75"/>
  <c r="AQ20" i="74"/>
  <c r="AR20" i="74" s="1"/>
  <c r="V20" i="74" s="1"/>
  <c r="AQ15" i="74"/>
  <c r="AR15" i="74" s="1"/>
  <c r="V15" i="74" s="1"/>
  <c r="AQ22" i="74"/>
  <c r="AR22" i="74" s="1"/>
  <c r="V22" i="74" s="1"/>
  <c r="AQ30" i="74"/>
  <c r="AR30" i="74" s="1"/>
  <c r="V30" i="74" s="1"/>
  <c r="T46" i="75"/>
  <c r="T8" i="81" s="1"/>
  <c r="V28" i="75"/>
  <c r="V19" i="75"/>
  <c r="V24" i="75"/>
  <c r="V23" i="75"/>
  <c r="V12" i="75"/>
  <c r="V16" i="75"/>
  <c r="V31" i="75"/>
  <c r="V18" i="75"/>
  <c r="V26" i="75"/>
  <c r="V25" i="75"/>
  <c r="AN9" i="74"/>
  <c r="H25" i="76"/>
  <c r="H30" i="90" s="1"/>
  <c r="F25" i="76"/>
  <c r="F30" i="90" s="1"/>
  <c r="I25" i="76"/>
  <c r="I30" i="90" s="1"/>
  <c r="L25" i="76"/>
  <c r="L30" i="90" s="1"/>
  <c r="G25" i="76"/>
  <c r="G30" i="90" s="1"/>
  <c r="M25" i="76"/>
  <c r="M30" i="90" s="1"/>
  <c r="K25" i="76"/>
  <c r="K30" i="90" s="1"/>
  <c r="J25" i="76"/>
  <c r="J30" i="90" s="1"/>
  <c r="AO9" i="74"/>
  <c r="I26" i="76"/>
  <c r="I31" i="90" s="1"/>
  <c r="G26" i="76"/>
  <c r="G31" i="90" s="1"/>
  <c r="H26" i="76"/>
  <c r="H31" i="90" s="1"/>
  <c r="F26" i="76"/>
  <c r="F31" i="90" s="1"/>
  <c r="J26" i="76"/>
  <c r="J31" i="90" s="1"/>
  <c r="K26" i="76"/>
  <c r="K31" i="90" s="1"/>
  <c r="L26" i="76"/>
  <c r="L31" i="90" s="1"/>
  <c r="M26" i="76"/>
  <c r="M31" i="90" s="1"/>
  <c r="U46" i="75"/>
  <c r="U8" i="81" s="1"/>
  <c r="AP9" i="74"/>
  <c r="M27" i="110"/>
  <c r="M27" i="76"/>
  <c r="M32" i="90" s="1"/>
  <c r="F27" i="76"/>
  <c r="F32" i="90" s="1"/>
  <c r="L27" i="76"/>
  <c r="L32" i="90" s="1"/>
  <c r="K27" i="76"/>
  <c r="K32" i="90" s="1"/>
  <c r="G27" i="76"/>
  <c r="G32" i="90" s="1"/>
  <c r="I27" i="76"/>
  <c r="I32" i="90" s="1"/>
  <c r="H27" i="76"/>
  <c r="H32" i="90" s="1"/>
  <c r="J27" i="76"/>
  <c r="J32" i="90" s="1"/>
  <c r="V9" i="75"/>
  <c r="V46" i="75" s="1"/>
  <c r="L27" i="110"/>
  <c r="AD21" i="74"/>
  <c r="AQ21" i="74" s="1"/>
  <c r="AR21" i="74" s="1"/>
  <c r="V21" i="74" s="1"/>
  <c r="AD28" i="74"/>
  <c r="AQ28" i="74" s="1"/>
  <c r="AR28" i="74" s="1"/>
  <c r="V28" i="74" s="1"/>
  <c r="AD27" i="74"/>
  <c r="AQ27" i="74" s="1"/>
  <c r="AR27" i="74" s="1"/>
  <c r="V27" i="74" s="1"/>
  <c r="AD25" i="74"/>
  <c r="AQ25" i="74" s="1"/>
  <c r="AR25" i="74" s="1"/>
  <c r="V25" i="74" s="1"/>
  <c r="AD9" i="74"/>
  <c r="AD13" i="74"/>
  <c r="AQ13" i="74" s="1"/>
  <c r="AR13" i="74" s="1"/>
  <c r="V13" i="74" s="1"/>
  <c r="AD14" i="74"/>
  <c r="AQ14" i="74" s="1"/>
  <c r="AR14" i="74" s="1"/>
  <c r="V14" i="74" s="1"/>
  <c r="AD29" i="74"/>
  <c r="AQ29" i="74" s="1"/>
  <c r="AR29" i="74" s="1"/>
  <c r="V29" i="74" s="1"/>
  <c r="AD23" i="74"/>
  <c r="AQ23" i="74" s="1"/>
  <c r="AR23" i="74" s="1"/>
  <c r="V23" i="74" s="1"/>
  <c r="AD24" i="74"/>
  <c r="AQ24" i="74" s="1"/>
  <c r="AR24" i="74" s="1"/>
  <c r="V24" i="74" s="1"/>
  <c r="AD31" i="74"/>
  <c r="AQ31" i="74" s="1"/>
  <c r="AR31" i="74" s="1"/>
  <c r="V31" i="74" s="1"/>
  <c r="H16" i="76"/>
  <c r="H21" i="90" s="1"/>
  <c r="AE25" i="74"/>
  <c r="AD18" i="74"/>
  <c r="AQ18" i="74" s="1"/>
  <c r="AR18" i="74" s="1"/>
  <c r="V18" i="74" s="1"/>
  <c r="AD17" i="74"/>
  <c r="AQ17" i="74" s="1"/>
  <c r="AR17" i="74" s="1"/>
  <c r="V17" i="74" s="1"/>
  <c r="G15" i="76"/>
  <c r="G20" i="90" s="1"/>
  <c r="AD10" i="74"/>
  <c r="K16" i="76"/>
  <c r="K21" i="90" s="1"/>
  <c r="J18" i="76"/>
  <c r="J23" i="90" s="1"/>
  <c r="F12" i="76"/>
  <c r="I19" i="76"/>
  <c r="I24" i="90" s="1"/>
  <c r="M18" i="76"/>
  <c r="M23" i="90" s="1"/>
  <c r="F18" i="76"/>
  <c r="F23" i="90" s="1"/>
  <c r="H18" i="76"/>
  <c r="H23" i="90" s="1"/>
  <c r="L17" i="76"/>
  <c r="L22" i="90" s="1"/>
  <c r="F16" i="76"/>
  <c r="F21" i="90" s="1"/>
  <c r="J16" i="76"/>
  <c r="J21" i="90" s="1"/>
  <c r="L16" i="76"/>
  <c r="L21" i="90" s="1"/>
  <c r="J15" i="76"/>
  <c r="J20" i="90" s="1"/>
  <c r="G14" i="76"/>
  <c r="G19" i="90" s="1"/>
  <c r="L14" i="76"/>
  <c r="L19" i="90" s="1"/>
  <c r="H12" i="76"/>
  <c r="H17" i="90" s="1"/>
  <c r="K12" i="76"/>
  <c r="K17" i="90" s="1"/>
  <c r="M12" i="76"/>
  <c r="M17" i="90" s="1"/>
  <c r="K24" i="76"/>
  <c r="K29" i="90" s="1"/>
  <c r="I24" i="76"/>
  <c r="I29" i="90" s="1"/>
  <c r="L24" i="76"/>
  <c r="L29" i="90" s="1"/>
  <c r="G24" i="76"/>
  <c r="G29" i="90" s="1"/>
  <c r="F24" i="76"/>
  <c r="F29" i="90" s="1"/>
  <c r="H24" i="76"/>
  <c r="H29" i="90" s="1"/>
  <c r="J24" i="76"/>
  <c r="J29" i="90" s="1"/>
  <c r="M24" i="76"/>
  <c r="M29" i="90" s="1"/>
  <c r="G23" i="76"/>
  <c r="G28" i="90" s="1"/>
  <c r="F23" i="76"/>
  <c r="F28" i="90" s="1"/>
  <c r="L23" i="76"/>
  <c r="L28" i="90" s="1"/>
  <c r="M23" i="76"/>
  <c r="M28" i="90" s="1"/>
  <c r="M22" i="76"/>
  <c r="M27" i="90" s="1"/>
  <c r="L22" i="76"/>
  <c r="L27" i="90" s="1"/>
  <c r="J22" i="76"/>
  <c r="J27" i="90" s="1"/>
  <c r="I22" i="76"/>
  <c r="I27" i="90" s="1"/>
  <c r="H22" i="76"/>
  <c r="H27" i="90" s="1"/>
  <c r="F21" i="76"/>
  <c r="F26" i="90" s="1"/>
  <c r="M21" i="76"/>
  <c r="M26" i="90" s="1"/>
  <c r="K21" i="76"/>
  <c r="K26" i="90" s="1"/>
  <c r="L21" i="76"/>
  <c r="L26" i="90" s="1"/>
  <c r="I21" i="76"/>
  <c r="I26" i="90" s="1"/>
  <c r="G21" i="76"/>
  <c r="G26" i="90" s="1"/>
  <c r="J21" i="76"/>
  <c r="J26" i="90" s="1"/>
  <c r="H21" i="76"/>
  <c r="H26" i="90" s="1"/>
  <c r="H20" i="76"/>
  <c r="H25" i="90" s="1"/>
  <c r="L20" i="76"/>
  <c r="L25" i="90" s="1"/>
  <c r="I20" i="76"/>
  <c r="I25" i="90" s="1"/>
  <c r="J20" i="76"/>
  <c r="J25" i="90" s="1"/>
  <c r="F20" i="76"/>
  <c r="F25" i="90" s="1"/>
  <c r="K19" i="76"/>
  <c r="K24" i="90" s="1"/>
  <c r="M19" i="76"/>
  <c r="M24" i="90" s="1"/>
  <c r="F19" i="76"/>
  <c r="F24" i="90" s="1"/>
  <c r="L19" i="76"/>
  <c r="L24" i="90" s="1"/>
  <c r="G19" i="76"/>
  <c r="G24" i="90" s="1"/>
  <c r="J19" i="76"/>
  <c r="J24" i="90" s="1"/>
  <c r="H19" i="76"/>
  <c r="H24" i="90" s="1"/>
  <c r="I18" i="76"/>
  <c r="I23" i="90" s="1"/>
  <c r="G18" i="76"/>
  <c r="G23" i="90" s="1"/>
  <c r="L18" i="76"/>
  <c r="L23" i="90" s="1"/>
  <c r="K18" i="76"/>
  <c r="K23" i="90" s="1"/>
  <c r="G17" i="76"/>
  <c r="G22" i="90" s="1"/>
  <c r="I17" i="76"/>
  <c r="I22" i="90" s="1"/>
  <c r="M17" i="76"/>
  <c r="M22" i="90" s="1"/>
  <c r="H17" i="76"/>
  <c r="H22" i="90" s="1"/>
  <c r="J17" i="76"/>
  <c r="J22" i="90" s="1"/>
  <c r="G16" i="76"/>
  <c r="G21" i="90" s="1"/>
  <c r="I16" i="76"/>
  <c r="I21" i="90" s="1"/>
  <c r="K15" i="76"/>
  <c r="K20" i="90" s="1"/>
  <c r="M15" i="76"/>
  <c r="M20" i="90" s="1"/>
  <c r="H15" i="76"/>
  <c r="H20" i="90" s="1"/>
  <c r="I15" i="76"/>
  <c r="I20" i="90" s="1"/>
  <c r="F15" i="76"/>
  <c r="F20" i="90" s="1"/>
  <c r="L15" i="76"/>
  <c r="L20" i="90" s="1"/>
  <c r="K14" i="76"/>
  <c r="K19" i="90" s="1"/>
  <c r="I14" i="76"/>
  <c r="I19" i="90" s="1"/>
  <c r="J14" i="76"/>
  <c r="J19" i="90" s="1"/>
  <c r="H14" i="76"/>
  <c r="H19" i="90" s="1"/>
  <c r="F14" i="76"/>
  <c r="M14" i="76"/>
  <c r="M19" i="90" s="1"/>
  <c r="K13" i="76"/>
  <c r="K18" i="90" s="1"/>
  <c r="L13" i="76"/>
  <c r="L18" i="90" s="1"/>
  <c r="J13" i="76"/>
  <c r="J18" i="90" s="1"/>
  <c r="M13" i="76"/>
  <c r="M18" i="90" s="1"/>
  <c r="F13" i="76"/>
  <c r="G12" i="76"/>
  <c r="G17" i="90" s="1"/>
  <c r="L12" i="76"/>
  <c r="L17" i="90" s="1"/>
  <c r="I12" i="76"/>
  <c r="I17" i="90" s="1"/>
  <c r="J12" i="76"/>
  <c r="J17" i="90" s="1"/>
  <c r="G22" i="76"/>
  <c r="G27" i="90" s="1"/>
  <c r="G20" i="76"/>
  <c r="G25" i="90" s="1"/>
  <c r="J23" i="76"/>
  <c r="J28" i="90" s="1"/>
  <c r="H23" i="76"/>
  <c r="H28" i="90" s="1"/>
  <c r="M16" i="76"/>
  <c r="M21" i="90" s="1"/>
  <c r="I13" i="76"/>
  <c r="I18" i="90" s="1"/>
  <c r="G13" i="76"/>
  <c r="G18" i="90" s="1"/>
  <c r="H12" i="88"/>
  <c r="Q16" i="90"/>
  <c r="F12" i="88"/>
  <c r="O16" i="90"/>
  <c r="M20" i="76"/>
  <c r="M25" i="90" s="1"/>
  <c r="F22" i="76"/>
  <c r="F27" i="90" s="1"/>
  <c r="H13" i="76"/>
  <c r="H18" i="90" s="1"/>
  <c r="I23" i="76"/>
  <c r="I28" i="90" s="1"/>
  <c r="K23" i="76"/>
  <c r="K28" i="90" s="1"/>
  <c r="K22" i="76"/>
  <c r="K27" i="90" s="1"/>
  <c r="K20" i="76"/>
  <c r="K25" i="90" s="1"/>
  <c r="K17" i="76"/>
  <c r="K22" i="90" s="1"/>
  <c r="F17" i="76"/>
  <c r="F22" i="90" s="1"/>
  <c r="G12" i="88"/>
  <c r="P16" i="90"/>
  <c r="I12" i="88"/>
  <c r="R16" i="90"/>
  <c r="E10" i="74"/>
  <c r="F11" i="76" s="1"/>
  <c r="M9" i="124"/>
  <c r="G42" i="110" s="1"/>
  <c r="F11" i="126"/>
  <c r="O17" i="90" s="1"/>
  <c r="G11" i="126"/>
  <c r="H11" i="126"/>
  <c r="I11" i="126"/>
  <c r="F12" i="126"/>
  <c r="AF6" i="74"/>
  <c r="AQ9" i="74" l="1"/>
  <c r="AR9" i="74" s="1"/>
  <c r="V9" i="74" s="1"/>
  <c r="M11" i="76"/>
  <c r="M16" i="90" s="1"/>
  <c r="Z10" i="74"/>
  <c r="AQ10" i="74" s="1"/>
  <c r="AR10" i="74" s="1"/>
  <c r="V10" i="74" s="1"/>
  <c r="H11" i="76"/>
  <c r="H16" i="90" s="1"/>
  <c r="F16" i="90"/>
  <c r="F19" i="90"/>
  <c r="F17" i="90"/>
  <c r="J11" i="76"/>
  <c r="J16" i="90" s="1"/>
  <c r="F18" i="90"/>
  <c r="I12" i="126"/>
  <c r="R17" i="90"/>
  <c r="H12" i="126"/>
  <c r="Q17" i="90"/>
  <c r="G12" i="126"/>
  <c r="P17" i="90"/>
  <c r="K11" i="76"/>
  <c r="K16" i="90" s="1"/>
  <c r="L11" i="76"/>
  <c r="L16" i="90" s="1"/>
  <c r="I11" i="76"/>
  <c r="I16" i="90" s="1"/>
  <c r="G11" i="76"/>
  <c r="G16" i="90" s="1"/>
  <c r="F8" i="81"/>
  <c r="P8" i="81"/>
  <c r="Q8" i="81"/>
  <c r="AJ6" i="74"/>
  <c r="AB6" i="74"/>
  <c r="AC6" i="74"/>
  <c r="AE6" i="74"/>
  <c r="L8" i="81" l="1"/>
  <c r="K8" i="81"/>
  <c r="J8" i="81"/>
  <c r="AA6" i="74"/>
  <c r="M8" i="81"/>
  <c r="G8" i="81"/>
  <c r="AD6" i="74"/>
  <c r="AI6" i="74"/>
  <c r="H8" i="81" l="1"/>
  <c r="O8" i="81"/>
  <c r="N8" i="81"/>
  <c r="AG6" i="74"/>
  <c r="AQ6" i="74" s="1"/>
  <c r="AR6" i="74" s="1"/>
  <c r="V6" i="74" s="1"/>
  <c r="AH6" i="74"/>
  <c r="E8" i="81"/>
  <c r="Z6" i="74"/>
  <c r="V8" i="81" l="1"/>
  <c r="I8" i="81"/>
</calcChain>
</file>

<file path=xl/comments1.xml><?xml version="1.0" encoding="utf-8"?>
<comments xmlns="http://schemas.openxmlformats.org/spreadsheetml/2006/main">
  <authors>
    <author>Windows 10</author>
  </authors>
  <commentList>
    <comment ref="G6" authorId="0" shapeId="0">
      <text>
        <r>
          <rPr>
            <b/>
            <sz val="14"/>
            <color indexed="81"/>
            <rFont val="TH SarabunPSK"/>
            <family val="2"/>
          </rPr>
          <t>แก้ไขได้</t>
        </r>
      </text>
    </comment>
  </commentList>
</comments>
</file>

<file path=xl/sharedStrings.xml><?xml version="1.0" encoding="utf-8"?>
<sst xmlns="http://schemas.openxmlformats.org/spreadsheetml/2006/main" count="1347" uniqueCount="345">
  <si>
    <t>โรงเรียน</t>
  </si>
  <si>
    <t>ตำบล</t>
  </si>
  <si>
    <t>อำเภอ</t>
  </si>
  <si>
    <t>จังหวัด</t>
  </si>
  <si>
    <t>ชั้น</t>
  </si>
  <si>
    <t>ปีการศึกษา</t>
  </si>
  <si>
    <t>ครูประจำชั้น</t>
  </si>
  <si>
    <t>ผู้อำนวยการโรงเรียน</t>
  </si>
  <si>
    <t>รหัสวิชา</t>
  </si>
  <si>
    <t>รายวิชา</t>
  </si>
  <si>
    <t>ผลการประเมิน</t>
  </si>
  <si>
    <t>ดีเยี่ยม</t>
  </si>
  <si>
    <t>ดี</t>
  </si>
  <si>
    <t>ผ่าน</t>
  </si>
  <si>
    <t>ไม่ผ่าน</t>
  </si>
  <si>
    <t>คุณลักษณะอันพึงประสงค์</t>
  </si>
  <si>
    <t>การอนุมัติผลการเรียน</t>
  </si>
  <si>
    <t>รวม</t>
  </si>
  <si>
    <t>ลงชื่อ</t>
  </si>
  <si>
    <t>ผู้อนุมัติ</t>
  </si>
  <si>
    <t>การงานอาชีพ</t>
  </si>
  <si>
    <t>รหัสโรงเรียน</t>
  </si>
  <si>
    <t>ชื่อโรงเรียน</t>
  </si>
  <si>
    <t>เลขประจำตัวประชาชน</t>
  </si>
  <si>
    <t>รหัสนักเรียน</t>
  </si>
  <si>
    <t>เพศ</t>
  </si>
  <si>
    <t>คำนำหน้าชื่อ</t>
  </si>
  <si>
    <t>ชื่อ</t>
  </si>
  <si>
    <t>นามสกุล</t>
  </si>
  <si>
    <t>วันเกิด</t>
  </si>
  <si>
    <t>อายุ(ปี)</t>
  </si>
  <si>
    <t>อายุ(เดือน)</t>
  </si>
  <si>
    <t>เลขที่</t>
  </si>
  <si>
    <t>เลขประจำตัว</t>
  </si>
  <si>
    <t>ชื่อ - สกุล</t>
  </si>
  <si>
    <t>วัน เดือน ปีเกิด</t>
  </si>
  <si>
    <t>อายุ/เดือน</t>
  </si>
  <si>
    <t>ที่</t>
  </si>
  <si>
    <t>กลุ่มสาระการเรียนรู้</t>
  </si>
  <si>
    <t>เวลาเรียน</t>
  </si>
  <si>
    <t>หมายเหตุ</t>
  </si>
  <si>
    <t>จำนวนนักเรียน</t>
  </si>
  <si>
    <t>ระดับชั้น</t>
  </si>
  <si>
    <t>สังกัด</t>
  </si>
  <si>
    <t>หัวหน้าฝ่ายวิชาการ</t>
  </si>
  <si>
    <t>ที่อยู่ปัจจุบัน</t>
  </si>
  <si>
    <t>มีนาคม</t>
  </si>
  <si>
    <t>ร้อยละ</t>
  </si>
  <si>
    <t>ป</t>
  </si>
  <si>
    <t>/</t>
  </si>
  <si>
    <t>ล</t>
  </si>
  <si>
    <t>ข</t>
  </si>
  <si>
    <t>จ</t>
  </si>
  <si>
    <t>อ</t>
  </si>
  <si>
    <t>พ</t>
  </si>
  <si>
    <t>พฤ</t>
  </si>
  <si>
    <t>ศ</t>
  </si>
  <si>
    <t>ปลายภาค</t>
  </si>
  <si>
    <t>ระดับ</t>
  </si>
  <si>
    <t>เรียน</t>
  </si>
  <si>
    <t>เต็ม</t>
  </si>
  <si>
    <t>สรุปผลการประเมิน</t>
  </si>
  <si>
    <t>การอ่าน</t>
  </si>
  <si>
    <t>การเขียน</t>
  </si>
  <si>
    <t>ข้อที่ 1</t>
  </si>
  <si>
    <t>ข้อที่ 2</t>
  </si>
  <si>
    <t>ข้อที่ 3</t>
  </si>
  <si>
    <t>ข้อที่ 4</t>
  </si>
  <si>
    <t>ข้อที่ 5</t>
  </si>
  <si>
    <t>ตัวชี้วัดความสามารถในการอ่าน คิดวิเคราะห์ และเขียน</t>
  </si>
  <si>
    <t xml:space="preserve">เลขที่บ้าน </t>
  </si>
  <si>
    <t>หมู่</t>
  </si>
  <si>
    <t xml:space="preserve">ถนน </t>
  </si>
  <si>
    <t xml:space="preserve">อำเภอ </t>
  </si>
  <si>
    <t xml:space="preserve">จังหวัด </t>
  </si>
  <si>
    <t xml:space="preserve">รหัสไปรษณีย์ </t>
  </si>
  <si>
    <t>ข้อมูลนักเรียน</t>
  </si>
  <si>
    <t>การประเมินคุณลักษณะอันพึงประสงค์</t>
  </si>
  <si>
    <t>การประเมินการอ่าน คิด วิเคราะห์ และเขียน</t>
  </si>
  <si>
    <t>คุณลักษณะอันพึงประสงค์ตามหลักสูตรแกนกลาง 2551</t>
  </si>
  <si>
    <t>ชั้นประถมศึกษาปีที่ ๑-๓</t>
  </si>
  <si>
    <t>ข้อที่ ๑ รักชาติ ศาสน์ กษัตริย์</t>
  </si>
  <si>
    <t>๑.๑ เป็นพลเมืองดีของชาติ</t>
  </si>
  <si>
    <t xml:space="preserve">     ๑. สามารถอ่านและหาประสบการณ์จากสื่อที่หลากหลาย</t>
  </si>
  <si>
    <t>๑.๒ ธำรงไว้ซึ่งความเป็นชาติไทย</t>
  </si>
  <si>
    <t xml:space="preserve">     ๒. สามารถจับประเด็นสำคัญ ข้อเท็จจริง ความคิดเห็น</t>
  </si>
  <si>
    <t>๑.๓ ศรัทธา ยึดมั่นและปฏิบัติตนตามหลักของศาสนา</t>
  </si>
  <si>
    <t xml:space="preserve">         จากเรื่องที่อ่าน</t>
  </si>
  <si>
    <t>๑.๔ เคารพเทิดทูนสถาบันพระมหากษัตริย์</t>
  </si>
  <si>
    <t xml:space="preserve">     ๓. สามารถเปรียบเทียบแง่มุมต่าง ๆ เช่น ข้อดี ข้อเสีย </t>
  </si>
  <si>
    <t>ข้อที่ ๒ ซื่อสัตย์สุจริต</t>
  </si>
  <si>
    <t xml:space="preserve">         ประโยชน์ โทษ ความเหมาะสม ไม่เหมาะสม</t>
  </si>
  <si>
    <t>๒.๑ ประพฤติตรงตามความเป็นจริงต่อตนเองทั้งทางกาย วาจา ใจ</t>
  </si>
  <si>
    <t xml:space="preserve">     ๔. สามารถแสดงความคิดเห็นต่อเรื่องที่อ่าน </t>
  </si>
  <si>
    <t>๒.๒ ประพฤติตรงตามความเป็นจริงต่อผู้อื่นทั้งทางกาย วาจา ใจ</t>
  </si>
  <si>
    <t xml:space="preserve">         โดยมีเหตุผลประกอบ</t>
  </si>
  <si>
    <t>ข้อที่ ๓ มีวินัย</t>
  </si>
  <si>
    <t xml:space="preserve">     ๕. สามารถถ่ายทอดความคิดเห็นความรู้สึกจากเรื่องที่อ่าน</t>
  </si>
  <si>
    <t xml:space="preserve">๓.๑ ปฏิบัติตาม ข้อตกลง กฎเกณฑ์ ระเบียบ ข้อบังคับ </t>
  </si>
  <si>
    <t xml:space="preserve">         โดยการเขียน</t>
  </si>
  <si>
    <t>ของครอบครัว โรงเรียน และสังคม</t>
  </si>
  <si>
    <t>ชั้นประถมศึกษาปีที่ ๔-๖</t>
  </si>
  <si>
    <t>ข้อที่ ๔ ใฝ่เรียนรู้</t>
  </si>
  <si>
    <t>๔.๑ ตั้งใจ เพียรพยายามในการเรียนและเข้าร่วมกิจกรรมการเรียนรู้</t>
  </si>
  <si>
    <t xml:space="preserve">     ๑. สามารถอ่านเพื่อหาข้อมูลสารสนเทศเสริมประสบการณ์</t>
  </si>
  <si>
    <t xml:space="preserve">๔.๒ แสวงหาความรู้จากทั้งภายในและภายนอกโรงเรียน </t>
  </si>
  <si>
    <t xml:space="preserve">         จากสื่อประเภทต่าง ๆ</t>
  </si>
  <si>
    <t xml:space="preserve">      ด้วยการเลือกใช้สื่ออย่างเหมาะสม สรุปเป็นองค์ความรู้</t>
  </si>
  <si>
    <t xml:space="preserve">     ๒. สามารถจับประเด็นสำคัญ เปรียบเทียบ เชื่อมโยง</t>
  </si>
  <si>
    <t xml:space="preserve">      และสามารถนำไปใช้ในชีวิตประจำวันได้</t>
  </si>
  <si>
    <t xml:space="preserve">         ความเป็นเหตุเป็นผลจากเรื่องที่อ่าน</t>
  </si>
  <si>
    <t>ข้อที่ ๕ อยู่อย่างพอเพียง</t>
  </si>
  <si>
    <t xml:space="preserve">     ๓. สามารถเชื่อมโยงความสัมพันธ์ของเรื่องราว </t>
  </si>
  <si>
    <t>๕.๑ ดำเนินชีวิตอย่างพอประมาณ มีเหตุผล รอบคอบมีคุณธรรม</t>
  </si>
  <si>
    <t xml:space="preserve">         เหตุการณ์ของเรื่องที่อ่าน</t>
  </si>
  <si>
    <t>๕.๒ มีภูมิคุ้มกันในตัวที่ดี ปรับตัวเพื่ออยู่ในสังคมได้ อย่างมีความสุข</t>
  </si>
  <si>
    <t xml:space="preserve">     ๔. สามารถแสดงความคิดเห็นต่อเรื่องที่อ่าน</t>
  </si>
  <si>
    <t>ข้อที่ ๖ มุ่งมั่นในการทำงาน</t>
  </si>
  <si>
    <t xml:space="preserve">         โดยมีเหตุผลสนับสนุน</t>
  </si>
  <si>
    <t>๖.๑ ตั้งใจและรับผิดชอบในหน้าที่การงาน</t>
  </si>
  <si>
    <t xml:space="preserve">     ๕. สามารถถ่ายทอดความเข้าใจ ความคิดเห็น </t>
  </si>
  <si>
    <t>๖.๒ ทำงานด้วย ความเพียรพยายาม และอดทนเพื่อ</t>
  </si>
  <si>
    <t xml:space="preserve">         คุณค่าจากเรื่องที่อ่านโดยการเขียน</t>
  </si>
  <si>
    <t xml:space="preserve">      ให้งานสำเร็จตามเป้าหมาย</t>
  </si>
  <si>
    <t>ชั้นมัธยมศึกษาปีที่ ๑-๓</t>
  </si>
  <si>
    <t>ข้อที่ ๗ รักความเป็นไทย</t>
  </si>
  <si>
    <t xml:space="preserve">๗.๑ ภาคภูมิใจในขนบธรรมเนียมประเพณี </t>
  </si>
  <si>
    <t xml:space="preserve">     ๑. สามารถคัดสรรสื่อที่ต้องการอ่านเพื่อหาข้อมูลสารสนเทศ</t>
  </si>
  <si>
    <t xml:space="preserve">       ศิลปะวัฒนธรรมไทยและมีความกตัญญูกตเวที</t>
  </si>
  <si>
    <t xml:space="preserve">         ได้ตามวัตถุประสงค์ สามารถสร้างความเข้าใจ</t>
  </si>
  <si>
    <t>๗.๒ เห็นคุณค่าและใช้ภาษาไทยในการสื่อสารได้</t>
  </si>
  <si>
    <t xml:space="preserve">         และประยุกต์ใช้ความรู้จากการอ่าน</t>
  </si>
  <si>
    <t xml:space="preserve">       อย่างถูกต้อง เหมาะสม</t>
  </si>
  <si>
    <t xml:space="preserve">     ๒. สามารถจับประเด็นสำคัญและประเด็นสนับสนุน โต้แย้ง</t>
  </si>
  <si>
    <t>๗.๓ อนุรักษ์ สืบทอดภูมิปัญญาไทย</t>
  </si>
  <si>
    <t xml:space="preserve">     ๓. สามารถวิเคราะห์ วิจารณ์ ความสมเหตุสมผล  </t>
  </si>
  <si>
    <t>ข้อที่ ๘ มีจิตสาธารณะ</t>
  </si>
  <si>
    <t xml:space="preserve">         ความน่าเชื่อถือ ลำดับความและความเป็นไปได้</t>
  </si>
  <si>
    <t>๘.๑ ช่วยเหลือผู้อื่นด้วยความเต็มใจโดยไม่หวังผลตอบแทน</t>
  </si>
  <si>
    <t xml:space="preserve">         ของเรื่องที่อ่าน</t>
  </si>
  <si>
    <t>๘.๒ เข้าร่วมกิจกรรมที่เป็นประโยชน์ต่อโรงเรียน ชุมชน และสังคม</t>
  </si>
  <si>
    <t xml:space="preserve">     ๔. สามารถสรุปคุณค่า แนวคิด แง่คิดที่ได้จากการอ่าน</t>
  </si>
  <si>
    <t>ข้อที่ ๙ …………………………………………………………………………………….</t>
  </si>
  <si>
    <t xml:space="preserve">     ๕. สามารถสรุป อภิปราย ขยายความ แสดงความคิดเห็น </t>
  </si>
  <si>
    <t>๙.๑ …………………………………………………………………………………………………..</t>
  </si>
  <si>
    <t xml:space="preserve">         โต้แย้ง สนับสนุน โน้มน้าว โดยการเขียนสื่อสาร</t>
  </si>
  <si>
    <t>๙.๒ ………………………………………………………………………………………………….</t>
  </si>
  <si>
    <t xml:space="preserve">         ในรูปแบบต่าง ๆเช่น ผังความคิด เป็นต้น</t>
  </si>
  <si>
    <t>ข้อที่ ๑๐ ………………………………………………………………………………..</t>
  </si>
  <si>
    <t>๑๐.๑ ………………………………………………………………………………………………</t>
  </si>
  <si>
    <t>๑๐.๒ ………………………………………………………………………………………………</t>
  </si>
  <si>
    <t xml:space="preserve">สรุปผลการเรียนจำแนกตามระดับผลการเรียน </t>
  </si>
  <si>
    <t>เกณฑ์ในการประเมินคุณลักษณะฯและการอ่าน คิด เขียน</t>
  </si>
  <si>
    <t xml:space="preserve">คะแนนเฉลี่ย </t>
  </si>
  <si>
    <t>เริ่มต้น</t>
  </si>
  <si>
    <t>จนถึง</t>
  </si>
  <si>
    <t>ชื่อวิชา</t>
  </si>
  <si>
    <t>ประเภทวิชา</t>
  </si>
  <si>
    <t>พื้นฐาน</t>
  </si>
  <si>
    <t>การคิดวิเคราะห์</t>
  </si>
  <si>
    <t>จำนวนนักเรียนที่ได้ระดับผลการเรียนรู้</t>
  </si>
  <si>
    <t>วิทยาศาสตร์และเทคโนโลยี</t>
  </si>
  <si>
    <t>เพิ่มเติม</t>
  </si>
  <si>
    <t>ภาษาไทย</t>
  </si>
  <si>
    <t>คณิตศาสตร์</t>
  </si>
  <si>
    <t>ประวัติศาสตร์</t>
  </si>
  <si>
    <t>ศิลปะ</t>
  </si>
  <si>
    <t>สังคมศึกษา ศาสนาและวัฒนธรรม</t>
  </si>
  <si>
    <t>สุขศึกษาและพลศึกษา</t>
  </si>
  <si>
    <t>ภาษาอังกฤษพื้นฐาน</t>
  </si>
  <si>
    <t>ภาษาต่างประเทศ</t>
  </si>
  <si>
    <t>มาตรฐานสากล</t>
  </si>
  <si>
    <t>แนะแนว</t>
  </si>
  <si>
    <t>ชุมนุม</t>
  </si>
  <si>
    <t>กิจกรรมพัฒนาผู้เรียน</t>
  </si>
  <si>
    <t>ชื่อชุมนุม</t>
  </si>
  <si>
    <t>ผลการเรียนเฉลี่ย</t>
  </si>
  <si>
    <t>รหัสรายวิชา</t>
  </si>
  <si>
    <t>สมุดบันทึกการพัฒนาคุณภาพผู้เรียน</t>
  </si>
  <si>
    <t>จำนวนคนที่ได้ระดับผลการเรียน</t>
  </si>
  <si>
    <t>การอ่าน คิดวิเคราะห์ และเขียน</t>
  </si>
  <si>
    <t>ชาย</t>
  </si>
  <si>
    <t>หญิง</t>
  </si>
  <si>
    <t>จำนวนนักเรียนในบัญชี</t>
  </si>
  <si>
    <t>จำนวนนักเรียนที่เข้าระหว่างปี</t>
  </si>
  <si>
    <t>จำนวนนักเรียนที่ออกระหว่างปี</t>
  </si>
  <si>
    <t>จำนวนนักเรียนที่ตัดสินให้ซ้ำชั้น</t>
  </si>
  <si>
    <t>จำนวนนักเรียนที่ตัดสิน
ให้เลื่อนชั้นปลายปี</t>
  </si>
  <si>
    <t>แบบรายงานผลการพัฒนาคุณภาพของผู้เรียนรายบุคคล (ปพ.6)</t>
  </si>
  <si>
    <t>ประเภท</t>
  </si>
  <si>
    <t>การประเมินผลสัมฤทธิ์</t>
  </si>
  <si>
    <t>ผลการเรียน</t>
  </si>
  <si>
    <t>กิจกรรม</t>
  </si>
  <si>
    <t>รวมจำนวนหน่วยกิต/น้ำหนัก</t>
  </si>
  <si>
    <t>การอ่าน คิดวิเคราะห์และเขียน</t>
  </si>
  <si>
    <t>การเข้าร่วมกิจกรรมพัฒนาผู้เรียน</t>
  </si>
  <si>
    <t>นักเรียนเลขที่</t>
  </si>
  <si>
    <t>พิมพ์แบบ ปพ.6</t>
  </si>
  <si>
    <t>ค่าน้ำหนัก</t>
  </si>
  <si>
    <t>หน่วยกิต</t>
  </si>
  <si>
    <t>วิชา</t>
  </si>
  <si>
    <t>คะแนนเฉลี่ย</t>
  </si>
  <si>
    <t>คน</t>
  </si>
  <si>
    <t>คลิก</t>
  </si>
  <si>
    <t>บ้านสื่อครูปุยฝ้าย</t>
  </si>
  <si>
    <t>ช</t>
  </si>
  <si>
    <t>เด็กชาย</t>
  </si>
  <si>
    <t>แผนภูมิสรุปผลการประเมินคุณลักษณะอันพึงประสงค์</t>
  </si>
  <si>
    <t>จำนวนนักเรียนที่ได้รับปลการประเมิน</t>
  </si>
  <si>
    <t>จำนวนนักเรียนทั้งหมด</t>
  </si>
  <si>
    <t>แผนภูมิสรุปผลการประเมิน</t>
  </si>
  <si>
    <t>ข้อมูลพื้นฐานสถานศึกษา</t>
  </si>
  <si>
    <t>ข้อมูลประจำชั้น</t>
  </si>
  <si>
    <t>ภาคเรียนที่</t>
  </si>
  <si>
    <t>วันที่อนุมัติ</t>
  </si>
  <si>
    <t>ตำแหน่ง</t>
  </si>
  <si>
    <t>หัวหน้างานวิชาการ</t>
  </si>
  <si>
    <t>นางสาวปุยฝ้าย  สื่อบ้านครูปุยฝ้าย</t>
  </si>
  <si>
    <t>ครู ชำนาญการพิเศษ</t>
  </si>
  <si>
    <t>รองผู้อำนวยการ</t>
  </si>
  <si>
    <t>รองผู้อำนวยการฝ่ายวิชาการ</t>
  </si>
  <si>
    <t>นางสาวแพรวา  สื่อบ้านครูปุยฝ้าย</t>
  </si>
  <si>
    <t>ครู ชำนาญการ</t>
  </si>
  <si>
    <t>ผู้อำนวยการ</t>
  </si>
  <si>
    <t>อัตราส่วน</t>
  </si>
  <si>
    <t>คะแนน</t>
  </si>
  <si>
    <t>หนองคาย</t>
  </si>
  <si>
    <t>ท11101</t>
  </si>
  <si>
    <t>ค11101</t>
  </si>
  <si>
    <t>ว11101</t>
  </si>
  <si>
    <t>ส11101</t>
  </si>
  <si>
    <t>ส11102</t>
  </si>
  <si>
    <t>พ11101</t>
  </si>
  <si>
    <t>ศ11101</t>
  </si>
  <si>
    <t>ง11101</t>
  </si>
  <si>
    <t>อ11101</t>
  </si>
  <si>
    <t>เมือง</t>
  </si>
  <si>
    <t>หนองกอมเกาะ</t>
  </si>
  <si>
    <t>นางสาวน้ำเพชร  ดอทคอม</t>
  </si>
  <si>
    <t>นายภูผา  ดอทคอม</t>
  </si>
  <si>
    <t>นายคอม  ดอทคอม</t>
  </si>
  <si>
    <t>เหลือง</t>
  </si>
  <si>
    <t>ชมพู</t>
  </si>
  <si>
    <t>เขียว</t>
  </si>
  <si>
    <t>ดอทคอม</t>
  </si>
  <si>
    <t>ในเมือง</t>
  </si>
  <si>
    <t>ชื่อ-สกุล บิดา</t>
  </si>
  <si>
    <t>ชื่อ-สกุลมารดา</t>
  </si>
  <si>
    <t>ชื่อ-สกุล ผู้ปกครอง</t>
  </si>
  <si>
    <t>ความเกี่ยวข้อง</t>
  </si>
  <si>
    <t>หมายเลขโทรศัพท์</t>
  </si>
  <si>
    <t>คำนำหน้าชื่อบิดา</t>
  </si>
  <si>
    <t>ชื่อบิดา</t>
  </si>
  <si>
    <t>นามสกุลบิดา</t>
  </si>
  <si>
    <t>คำนำหน้าชื่อมารดา</t>
  </si>
  <si>
    <t>ชื่อมารดา</t>
  </si>
  <si>
    <t>นามสกุลมารดา</t>
  </si>
  <si>
    <t>คำนำหน้าชื่อผู้ปกครอง</t>
  </si>
  <si>
    <t>ชื่อผู้ปกครอง</t>
  </si>
  <si>
    <t>นามสกุลผู้ปกครอง</t>
  </si>
  <si>
    <t>นาย</t>
  </si>
  <si>
    <t>นาง</t>
  </si>
  <si>
    <t>ดำ</t>
  </si>
  <si>
    <t>แดง</t>
  </si>
  <si>
    <t>ฟ้าใส</t>
  </si>
  <si>
    <t>น้ำเพชร</t>
  </si>
  <si>
    <t>แพร</t>
  </si>
  <si>
    <t>บิดา</t>
  </si>
  <si>
    <t>การพิมพ์รูปแบบรายงาน ปพ.5</t>
  </si>
  <si>
    <t>รายการ</t>
  </si>
  <si>
    <t>ปก  ปพ.5</t>
  </si>
  <si>
    <t>ข้อมูลบิดา  มารดา</t>
  </si>
  <si>
    <t>ข้อมูลผู้ปกครอง</t>
  </si>
  <si>
    <t>บักทึกเวลาเรียน</t>
  </si>
  <si>
    <t>รายงานสรุปเวลาเรียน</t>
  </si>
  <si>
    <t>โครงสร้างรายวิชา</t>
  </si>
  <si>
    <t>แบบบันทึกคะแนนรายวิชา</t>
  </si>
  <si>
    <t>แบบสรุปผลคะแนนปลายปี</t>
  </si>
  <si>
    <t>แบบสรุปผลระดับผลการเรียน</t>
  </si>
  <si>
    <t>แบบสรุปจำนวนผลการเรียนแยกตามระดับผลการเรียน</t>
  </si>
  <si>
    <t>แผนภูมิสรุปผลการเรียน</t>
  </si>
  <si>
    <t>แผนภูมิสรุปผลการอ่าน เขียน คิดวิเคราะห์</t>
  </si>
  <si>
    <t>แผนภูมิสรุปผลคุณลักษณะอันพึงประสงค์</t>
  </si>
  <si>
    <t>มัธยมศึกษาปีที่  1</t>
  </si>
  <si>
    <t>ตัวชี้วัดที่ 1</t>
  </si>
  <si>
    <t>ระหว่างเรียน</t>
  </si>
  <si>
    <t>ได้</t>
  </si>
  <si>
    <t>แก้ตัว</t>
  </si>
  <si>
    <t>เกรด</t>
  </si>
  <si>
    <t>เพื่อสังคมและสาธารณประโยชน์</t>
  </si>
  <si>
    <t>จำนวนหน่วยกิตวิชาพื้นฐาน</t>
  </si>
  <si>
    <t>จำนวนหน่วยกิตวิชาเพิ่มเติม</t>
  </si>
  <si>
    <t>ผลการเรียนเฉลี่ย (GPA)</t>
  </si>
  <si>
    <t>การประเมินกิจกรรมพัฒนาผู้เรียน</t>
  </si>
  <si>
    <t>บันทึกการประเมินคุณลักษณะอันพึงประสงค์</t>
  </si>
  <si>
    <t>ปพ.5</t>
  </si>
  <si>
    <t>สำนักงานเขตพื้นที่การศึกษามัธยมศึกษา เขต 1</t>
  </si>
  <si>
    <t>วันเปิดเรียน</t>
  </si>
  <si>
    <t>12/8</t>
  </si>
  <si>
    <t>รหัสวิชา  :</t>
  </si>
  <si>
    <t>รายวิชา :</t>
  </si>
  <si>
    <t>บันทึกการประเมินการอ่าน คิดวิเคราะห์ และเขียน</t>
  </si>
  <si>
    <t>การประเมินการอ่าน คิดวิเคราะห์ และเขียน</t>
  </si>
  <si>
    <t>ผล</t>
  </si>
  <si>
    <t>การประเมิน</t>
  </si>
  <si>
    <t>สรุปผล</t>
  </si>
  <si>
    <t>จำนวนนักเรียนที่ได้รับผลการประเมิน</t>
  </si>
  <si>
    <t>แผนภูมิสรุปผลการประเมินการอ่าน คิดวิเคราะห์  และเขียน</t>
  </si>
  <si>
    <t>บันทึกเวลาเรียน</t>
  </si>
  <si>
    <t xml:space="preserve">ภาคเรียนที่ </t>
  </si>
  <si>
    <t>เดือน</t>
  </si>
  <si>
    <t>พฤษภาคม</t>
  </si>
  <si>
    <t>พ.ศ.</t>
  </si>
  <si>
    <t>สรุปผลรายเดือน</t>
  </si>
  <si>
    <t>วันที่</t>
  </si>
  <si>
    <t>วัน</t>
  </si>
  <si>
    <t>เวลา</t>
  </si>
  <si>
    <t>มา</t>
  </si>
  <si>
    <t>ป่วย</t>
  </si>
  <si>
    <t>ลา</t>
  </si>
  <si>
    <t>ขาด</t>
  </si>
  <si>
    <t>วันหยุด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</si>
  <si>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</si>
  <si>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</si>
  <si>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</si>
  <si>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</si>
  <si>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</si>
  <si>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</si>
  <si>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</si>
  <si>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</si>
  <si>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</si>
  <si>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 xml:space="preserve">สรุปเวลาเรียน    </t>
  </si>
  <si>
    <t>ผลการประเมินเวลาเรียน ร้อยละ 80</t>
  </si>
  <si>
    <t>ตลอดปีการศึกษา</t>
  </si>
  <si>
    <t>ส</t>
  </si>
  <si>
    <t>อา</t>
  </si>
  <si>
    <t>เฉลี่ย</t>
  </si>
  <si>
    <t>ลูกเสือ/เนตรนารี</t>
  </si>
  <si>
    <t>แผนภูมิสรุปผลการประเมินการเรียนรู้</t>
  </si>
  <si>
    <t>ชั่วโมง</t>
  </si>
  <si>
    <t>ระหว่าง</t>
  </si>
  <si>
    <t>กลางภาค</t>
  </si>
  <si>
    <t>อื่นๆ</t>
  </si>
  <si>
    <t>1</t>
  </si>
  <si>
    <t>บ้านงิ้วมีชัย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</si>
</sst>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87" formatCode="0.0"/>
    <numFmt numFmtId="188" formatCode="[$-FFFFC100]0\ 0000\ 00000\ 00\ 0"/>
    <numFmt numFmtId="189" formatCode="[$-1000000]0\ 0000\ 00000\ 00\ 0"/>
    <numFmt numFmtId="190" formatCode="[$-101041E]d\ mmm\ yy;@"/>
    <numFmt numFmtId="191" formatCode="[$-F800]dddd\,\ mmmm\ dd\,\ yyyy"/>
  </numFmts>
  <fonts count="6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6"/>
      <color rgb="FF000000"/>
      <name val="TH SarabunPSK"/>
      <family val="2"/>
    </font>
    <font>
      <b/>
      <sz val="16"/>
      <color theme="1"/>
      <name val="TH SarabunPSK"/>
      <family val="2"/>
    </font>
    <font>
      <b/>
      <sz val="16"/>
      <color rgb="FF000000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b/>
      <sz val="18"/>
      <color theme="1"/>
      <name val="TH SarabunPSK"/>
      <family val="2"/>
    </font>
    <font>
      <sz val="14"/>
      <name val="Cordia New"/>
      <family val="2"/>
    </font>
    <font>
      <b/>
      <sz val="12"/>
      <name val="TH SarabunPSK"/>
      <family val="2"/>
    </font>
    <font>
      <sz val="11"/>
      <color theme="1"/>
      <name val="Calibri"/>
      <family val="2"/>
      <charset val="222"/>
    </font>
    <font>
      <b/>
      <sz val="16"/>
      <color rgb="FF0000CC"/>
      <name val="TH SarabunPSK"/>
      <family val="2"/>
    </font>
    <font>
      <sz val="12"/>
      <color theme="1"/>
      <name val="TH SarabunPSK"/>
      <family val="2"/>
    </font>
    <font>
      <b/>
      <sz val="18"/>
      <name val="TH SarabunPSK"/>
      <family val="2"/>
    </font>
    <font>
      <b/>
      <sz val="13"/>
      <name val="TH SarabunPSK"/>
      <family val="2"/>
    </font>
    <font>
      <u/>
      <sz val="13"/>
      <name val="TH SarabunPSK"/>
      <family val="2"/>
    </font>
    <font>
      <sz val="13"/>
      <name val="TH SarabunPSK"/>
      <family val="2"/>
    </font>
    <font>
      <sz val="13"/>
      <color theme="1"/>
      <name val="TH SarabunPSK"/>
      <family val="2"/>
    </font>
    <font>
      <sz val="12"/>
      <name val="TH SarabunPSK"/>
      <family val="2"/>
    </font>
    <font>
      <sz val="11"/>
      <color rgb="FF000000"/>
      <name val="TH SarabunPSK"/>
      <family val="2"/>
    </font>
    <font>
      <b/>
      <sz val="14"/>
      <color rgb="FF000000"/>
      <name val="TH SarabunPSK"/>
      <family val="2"/>
    </font>
    <font>
      <sz val="13"/>
      <color rgb="FF000000"/>
      <name val="TH SarabunPSK"/>
      <family val="2"/>
    </font>
    <font>
      <b/>
      <sz val="16"/>
      <color theme="3" tint="-0.249977111117893"/>
      <name val="TH SarabunPSK"/>
      <family val="2"/>
    </font>
    <font>
      <b/>
      <sz val="12"/>
      <color theme="1"/>
      <name val="TH SarabunPSK"/>
      <family val="2"/>
    </font>
    <font>
      <sz val="11"/>
      <name val="Tahoma"/>
      <family val="2"/>
      <charset val="222"/>
      <scheme val="minor"/>
    </font>
    <font>
      <sz val="16"/>
      <name val="TH SarabunPSK"/>
      <family val="2"/>
    </font>
    <font>
      <sz val="11"/>
      <color theme="1"/>
      <name val="TH SarabunPSK"/>
      <family val="2"/>
    </font>
    <font>
      <b/>
      <sz val="18"/>
      <color rgb="FF0000CC"/>
      <name val="TH SarabunPSK"/>
      <family val="2"/>
    </font>
    <font>
      <sz val="14"/>
      <color rgb="FF0000CC"/>
      <name val="TH SarabunPSK"/>
      <family val="2"/>
    </font>
    <font>
      <sz val="13"/>
      <color rgb="FF0000CC"/>
      <name val="TH SarabunPSK"/>
      <family val="2"/>
    </font>
    <font>
      <sz val="14"/>
      <color rgb="FFFF0000"/>
      <name val="TH SarabunPSK"/>
      <family val="2"/>
    </font>
    <font>
      <sz val="11"/>
      <color rgb="FFFF0000"/>
      <name val="TH SarabunPSK"/>
      <family val="2"/>
    </font>
    <font>
      <b/>
      <sz val="13"/>
      <color theme="1"/>
      <name val="TH SarabunPSK"/>
      <family val="2"/>
    </font>
    <font>
      <b/>
      <sz val="32"/>
      <color theme="0"/>
      <name val="TH SarabunPSK"/>
      <family val="2"/>
    </font>
    <font>
      <b/>
      <sz val="20"/>
      <color rgb="FF000000"/>
      <name val="TH SarabunPSK"/>
      <family val="2"/>
    </font>
    <font>
      <sz val="20"/>
      <name val="TH SarabunPSK"/>
      <family val="2"/>
    </font>
    <font>
      <sz val="20"/>
      <color rgb="FF000000"/>
      <name val="TH SarabunPSK"/>
      <family val="2"/>
    </font>
    <font>
      <b/>
      <sz val="22"/>
      <color theme="1"/>
      <name val="TH SarabunPSK"/>
      <family val="2"/>
    </font>
    <font>
      <b/>
      <sz val="10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sz val="10"/>
      <color theme="1"/>
      <name val="TH SarabunPSK"/>
      <family val="2"/>
    </font>
    <font>
      <b/>
      <sz val="14"/>
      <color indexed="81"/>
      <name val="TH SarabunPSK"/>
      <family val="2"/>
    </font>
    <font>
      <sz val="11"/>
      <name val="TH SarabunPSK"/>
      <family val="2"/>
    </font>
    <font>
      <b/>
      <sz val="11"/>
      <name val="TH SarabunPSK"/>
      <family val="2"/>
    </font>
    <font>
      <b/>
      <sz val="9"/>
      <color theme="1"/>
      <name val="TH SarabunPSK"/>
      <family val="2"/>
    </font>
    <font>
      <sz val="16"/>
      <color rgb="FF0000CC"/>
      <name val="TH SarabunPSK"/>
      <family val="2"/>
    </font>
    <font>
      <b/>
      <sz val="11"/>
      <color theme="1"/>
      <name val="TH SarabunPSK"/>
      <family val="2"/>
    </font>
    <font>
      <sz val="10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b/>
      <sz val="36"/>
      <color rgb="FF0033CC"/>
      <name val="TH SarabunPSK"/>
      <family val="2"/>
    </font>
    <font>
      <sz val="12"/>
      <color indexed="8"/>
      <name val="TH SarabunPSK"/>
      <family val="2"/>
    </font>
    <font>
      <sz val="11"/>
      <color indexed="8"/>
      <name val="TH SarabunPSK"/>
      <family val="2"/>
    </font>
    <font>
      <b/>
      <sz val="13"/>
      <color indexed="8"/>
      <name val="TH SarabunPSK"/>
      <family val="2"/>
    </font>
    <font>
      <sz val="8"/>
      <name val="TH SarabunPSK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7FFF1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600F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DD11C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4" fillId="0" borderId="0"/>
    <xf numFmtId="0" fontId="16" fillId="0" borderId="0"/>
    <xf numFmtId="0" fontId="14" fillId="0" borderId="0"/>
  </cellStyleXfs>
  <cellXfs count="809">
    <xf numFmtId="0" fontId="0" fillId="0" borderId="0" xfId="0"/>
    <xf numFmtId="0" fontId="0" fillId="0" borderId="0" xfId="0" applyProtection="1">
      <protection hidden="1"/>
    </xf>
    <xf numFmtId="0" fontId="2" fillId="0" borderId="0" xfId="0" applyFont="1" applyFill="1" applyBorder="1" applyProtection="1">
      <protection hidden="1"/>
    </xf>
    <xf numFmtId="0" fontId="9" fillId="0" borderId="0" xfId="3" applyFont="1" applyFill="1" applyBorder="1" applyAlignment="1" applyProtection="1">
      <alignment wrapText="1"/>
      <protection hidden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/>
    </xf>
    <xf numFmtId="2" fontId="28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8" fillId="0" borderId="0" xfId="0" applyFont="1" applyFill="1" applyAlignment="1" applyProtection="1">
      <alignment vertical="center"/>
      <protection hidden="1"/>
    </xf>
    <xf numFmtId="0" fontId="9" fillId="0" borderId="0" xfId="1" applyFont="1" applyFill="1" applyAlignment="1" applyProtection="1">
      <alignment vertical="center"/>
      <protection hidden="1"/>
    </xf>
    <xf numFmtId="0" fontId="8" fillId="0" borderId="0" xfId="0" applyFont="1" applyFill="1" applyProtection="1">
      <protection hidden="1"/>
    </xf>
    <xf numFmtId="0" fontId="1" fillId="0" borderId="0" xfId="0" applyFont="1" applyFill="1" applyProtection="1">
      <protection hidden="1"/>
    </xf>
    <xf numFmtId="0" fontId="1" fillId="13" borderId="0" xfId="0" applyFont="1" applyFill="1" applyProtection="1">
      <protection hidden="1"/>
    </xf>
    <xf numFmtId="0" fontId="8" fillId="0" borderId="1" xfId="0" applyFont="1" applyFill="1" applyBorder="1" applyAlignment="1" applyProtection="1">
      <alignment horizontal="center"/>
      <protection hidden="1"/>
    </xf>
    <xf numFmtId="0" fontId="1" fillId="2" borderId="0" xfId="0" applyFont="1" applyFill="1" applyProtection="1">
      <protection hidden="1"/>
    </xf>
    <xf numFmtId="0" fontId="1" fillId="9" borderId="0" xfId="0" applyFont="1" applyFill="1" applyProtection="1">
      <protection hidden="1"/>
    </xf>
    <xf numFmtId="0" fontId="8" fillId="9" borderId="0" xfId="0" applyFont="1" applyFill="1" applyProtection="1">
      <protection hidden="1"/>
    </xf>
    <xf numFmtId="0" fontId="25" fillId="0" borderId="0" xfId="0" applyFont="1" applyFill="1" applyBorder="1" applyProtection="1">
      <protection hidden="1"/>
    </xf>
    <xf numFmtId="0" fontId="8" fillId="0" borderId="1" xfId="0" applyFont="1" applyFill="1" applyBorder="1" applyAlignment="1" applyProtection="1">
      <alignment horizontal="center" shrinkToFit="1"/>
      <protection hidden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23" fillId="0" borderId="0" xfId="0" applyFont="1" applyFill="1" applyProtection="1">
      <protection hidden="1"/>
    </xf>
    <xf numFmtId="0" fontId="0" fillId="16" borderId="0" xfId="0" applyFill="1"/>
    <xf numFmtId="0" fontId="30" fillId="0" borderId="0" xfId="0" applyFont="1" applyFill="1"/>
    <xf numFmtId="0" fontId="0" fillId="17" borderId="0" xfId="0" applyFill="1"/>
    <xf numFmtId="0" fontId="0" fillId="18" borderId="0" xfId="0" applyFill="1"/>
    <xf numFmtId="0" fontId="1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vertical="center"/>
      <protection hidden="1"/>
    </xf>
    <xf numFmtId="0" fontId="6" fillId="0" borderId="0" xfId="0" applyFont="1" applyFill="1" applyProtection="1">
      <protection hidden="1"/>
    </xf>
    <xf numFmtId="0" fontId="7" fillId="9" borderId="0" xfId="0" applyFont="1" applyFill="1" applyProtection="1">
      <protection hidden="1"/>
    </xf>
    <xf numFmtId="0" fontId="7" fillId="9" borderId="0" xfId="0" applyFont="1" applyFill="1" applyAlignment="1" applyProtection="1">
      <alignment horizontal="center"/>
      <protection hidden="1"/>
    </xf>
    <xf numFmtId="0" fontId="6" fillId="0" borderId="0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0" fontId="6" fillId="0" borderId="13" xfId="0" applyFont="1" applyFill="1" applyBorder="1" applyAlignment="1" applyProtection="1">
      <alignment horizontal="center" vertical="center" shrinkToFit="1"/>
      <protection hidden="1"/>
    </xf>
    <xf numFmtId="189" fontId="23" fillId="0" borderId="1" xfId="0" applyNumberFormat="1" applyFont="1" applyFill="1" applyBorder="1" applyAlignment="1" applyProtection="1">
      <alignment horizontal="center" shrinkToFit="1"/>
      <protection hidden="1"/>
    </xf>
    <xf numFmtId="0" fontId="8" fillId="0" borderId="1" xfId="0" applyFont="1" applyFill="1" applyBorder="1" applyAlignment="1" applyProtection="1">
      <alignment shrinkToFit="1"/>
      <protection hidden="1"/>
    </xf>
    <xf numFmtId="0" fontId="23" fillId="0" borderId="1" xfId="0" applyFont="1" applyFill="1" applyBorder="1" applyAlignment="1" applyProtection="1">
      <alignment shrinkToFit="1"/>
      <protection hidden="1"/>
    </xf>
    <xf numFmtId="0" fontId="7" fillId="0" borderId="0" xfId="0" applyFont="1" applyFill="1" applyProtection="1">
      <protection hidden="1"/>
    </xf>
    <xf numFmtId="0" fontId="7" fillId="0" borderId="0" xfId="0" applyFont="1" applyFill="1" applyAlignment="1" applyProtection="1">
      <alignment horizontal="center"/>
      <protection hidden="1"/>
    </xf>
    <xf numFmtId="0" fontId="13" fillId="0" borderId="0" xfId="0" applyFont="1" applyFill="1" applyAlignment="1" applyProtection="1">
      <alignment shrinkToFit="1"/>
      <protection hidden="1"/>
    </xf>
    <xf numFmtId="0" fontId="7" fillId="11" borderId="0" xfId="0" applyFont="1" applyFill="1" applyProtection="1">
      <protection hidden="1"/>
    </xf>
    <xf numFmtId="0" fontId="7" fillId="11" borderId="0" xfId="0" applyFont="1" applyFill="1" applyAlignment="1" applyProtection="1">
      <alignment horizontal="center"/>
      <protection hidden="1"/>
    </xf>
    <xf numFmtId="0" fontId="1" fillId="9" borderId="0" xfId="0" applyFont="1" applyFill="1" applyAlignment="1" applyProtection="1">
      <alignment horizontal="center" vertical="center"/>
      <protection hidden="1"/>
    </xf>
    <xf numFmtId="0" fontId="1" fillId="20" borderId="0" xfId="0" applyFont="1" applyFill="1" applyProtection="1">
      <protection hidden="1"/>
    </xf>
    <xf numFmtId="0" fontId="23" fillId="9" borderId="0" xfId="0" applyFont="1" applyFill="1" applyProtection="1">
      <protection hidden="1"/>
    </xf>
    <xf numFmtId="0" fontId="6" fillId="9" borderId="0" xfId="0" applyFont="1" applyFill="1" applyProtection="1">
      <protection hidden="1"/>
    </xf>
    <xf numFmtId="0" fontId="0" fillId="9" borderId="0" xfId="0" applyFill="1" applyProtection="1">
      <protection hidden="1"/>
    </xf>
    <xf numFmtId="0" fontId="0" fillId="19" borderId="0" xfId="0" applyFill="1" applyProtection="1">
      <protection hidden="1"/>
    </xf>
    <xf numFmtId="0" fontId="1" fillId="9" borderId="0" xfId="0" applyFont="1" applyFill="1" applyAlignment="1" applyProtection="1">
      <alignment vertical="center"/>
      <protection hidden="1"/>
    </xf>
    <xf numFmtId="0" fontId="8" fillId="9" borderId="0" xfId="0" applyFont="1" applyFill="1" applyAlignment="1" applyProtection="1">
      <alignment vertical="center"/>
      <protection hidden="1"/>
    </xf>
    <xf numFmtId="0" fontId="18" fillId="9" borderId="0" xfId="0" applyFont="1" applyFill="1" applyAlignment="1" applyProtection="1">
      <alignment horizontal="center" vertical="center"/>
      <protection hidden="1"/>
    </xf>
    <xf numFmtId="0" fontId="8" fillId="9" borderId="0" xfId="0" applyFont="1" applyFill="1" applyAlignment="1" applyProtection="1">
      <alignment horizontal="center" vertical="center"/>
      <protection hidden="1"/>
    </xf>
    <xf numFmtId="0" fontId="1" fillId="9" borderId="0" xfId="0" applyFont="1" applyFill="1" applyAlignment="1" applyProtection="1">
      <protection hidden="1"/>
    </xf>
    <xf numFmtId="0" fontId="36" fillId="9" borderId="0" xfId="0" applyFont="1" applyFill="1" applyProtection="1">
      <protection hidden="1"/>
    </xf>
    <xf numFmtId="0" fontId="37" fillId="9" borderId="0" xfId="0" applyFont="1" applyFill="1" applyAlignment="1" applyProtection="1">
      <alignment horizontal="center" vertical="center"/>
      <protection hidden="1"/>
    </xf>
    <xf numFmtId="0" fontId="32" fillId="9" borderId="0" xfId="0" applyFont="1" applyFill="1" applyAlignment="1" applyProtection="1">
      <alignment horizontal="center" vertical="center"/>
      <protection hidden="1"/>
    </xf>
    <xf numFmtId="0" fontId="25" fillId="9" borderId="0" xfId="0" applyFont="1" applyFill="1" applyBorder="1" applyProtection="1">
      <protection hidden="1"/>
    </xf>
    <xf numFmtId="0" fontId="9" fillId="9" borderId="0" xfId="3" applyFont="1" applyFill="1" applyBorder="1" applyAlignment="1" applyProtection="1">
      <alignment wrapText="1"/>
      <protection hidden="1"/>
    </xf>
    <xf numFmtId="0" fontId="8" fillId="0" borderId="0" xfId="0" applyFont="1" applyFill="1" applyAlignment="1" applyProtection="1">
      <alignment horizontal="center" vertical="center"/>
      <protection hidden="1"/>
    </xf>
    <xf numFmtId="0" fontId="8" fillId="0" borderId="1" xfId="0" applyFont="1" applyFill="1" applyBorder="1" applyAlignment="1" applyProtection="1">
      <alignment horizontal="center" vertical="center"/>
      <protection hidden="1"/>
    </xf>
    <xf numFmtId="0" fontId="20" fillId="0" borderId="0" xfId="3" applyFont="1" applyFill="1" applyBorder="1" applyAlignment="1" applyProtection="1">
      <alignment horizontal="left" wrapText="1"/>
      <protection locked="0" hidden="1"/>
    </xf>
    <xf numFmtId="0" fontId="21" fillId="0" borderId="21" xfId="3" applyFont="1" applyFill="1" applyBorder="1" applyAlignment="1" applyProtection="1">
      <alignment horizontal="left" vertical="center"/>
      <protection locked="0" hidden="1"/>
    </xf>
    <xf numFmtId="0" fontId="22" fillId="0" borderId="4" xfId="3" applyFont="1" applyFill="1" applyBorder="1" applyAlignment="1" applyProtection="1">
      <alignment horizontal="left" vertical="center" wrapText="1" indent="1"/>
      <protection locked="0" hidden="1"/>
    </xf>
    <xf numFmtId="0" fontId="22" fillId="0" borderId="0" xfId="3" applyFont="1" applyFill="1" applyBorder="1" applyAlignment="1" applyProtection="1">
      <alignment horizontal="left" vertical="center" wrapText="1" indent="1"/>
      <protection locked="0" hidden="1"/>
    </xf>
    <xf numFmtId="0" fontId="22" fillId="0" borderId="21" xfId="3" applyFont="1" applyFill="1" applyBorder="1" applyAlignment="1" applyProtection="1">
      <alignment horizontal="left" vertical="center"/>
      <protection locked="0" hidden="1"/>
    </xf>
    <xf numFmtId="0" fontId="22" fillId="0" borderId="4" xfId="3" applyFont="1" applyFill="1" applyBorder="1" applyAlignment="1" applyProtection="1">
      <alignment horizontal="left" indent="1"/>
      <protection locked="0" hidden="1"/>
    </xf>
    <xf numFmtId="0" fontId="22" fillId="0" borderId="0" xfId="3" applyFont="1" applyFill="1" applyBorder="1" applyAlignment="1" applyProtection="1">
      <alignment horizontal="left" indent="1"/>
      <protection locked="0" hidden="1"/>
    </xf>
    <xf numFmtId="0" fontId="20" fillId="0" borderId="0" xfId="3" applyFont="1" applyFill="1" applyBorder="1" applyAlignment="1" applyProtection="1">
      <alignment horizontal="left" vertical="center" wrapText="1"/>
      <protection locked="0" hidden="1"/>
    </xf>
    <xf numFmtId="0" fontId="22" fillId="0" borderId="4" xfId="3" applyFont="1" applyFill="1" applyBorder="1" applyAlignment="1" applyProtection="1">
      <alignment horizontal="left" indent="3"/>
      <protection locked="0" hidden="1"/>
    </xf>
    <xf numFmtId="0" fontId="20" fillId="0" borderId="0" xfId="3" applyFont="1" applyFill="1" applyBorder="1" applyAlignment="1" applyProtection="1">
      <protection locked="0" hidden="1"/>
    </xf>
    <xf numFmtId="0" fontId="21" fillId="0" borderId="21" xfId="0" applyFont="1" applyFill="1" applyBorder="1" applyAlignment="1" applyProtection="1">
      <alignment horizontal="left" vertical="center"/>
      <protection locked="0" hidden="1"/>
    </xf>
    <xf numFmtId="0" fontId="22" fillId="0" borderId="0" xfId="3" applyFont="1" applyFill="1" applyBorder="1" applyAlignment="1" applyProtection="1">
      <alignment horizontal="left" indent="3"/>
      <protection locked="0" hidden="1"/>
    </xf>
    <xf numFmtId="0" fontId="22" fillId="0" borderId="21" xfId="0" applyFont="1" applyFill="1" applyBorder="1" applyAlignment="1" applyProtection="1">
      <alignment horizontal="left" vertical="center"/>
      <protection locked="0" hidden="1"/>
    </xf>
    <xf numFmtId="0" fontId="20" fillId="0" borderId="0" xfId="3" applyFont="1" applyFill="1" applyBorder="1" applyProtection="1">
      <protection locked="0" hidden="1"/>
    </xf>
    <xf numFmtId="0" fontId="22" fillId="0" borderId="0" xfId="3" applyFont="1" applyFill="1" applyBorder="1" applyAlignment="1" applyProtection="1">
      <alignment horizontal="left" indent="2"/>
      <protection locked="0" hidden="1"/>
    </xf>
    <xf numFmtId="0" fontId="22" fillId="0" borderId="0" xfId="3" applyFont="1" applyFill="1" applyBorder="1" applyAlignment="1" applyProtection="1">
      <alignment wrapText="1"/>
      <protection locked="0" hidden="1"/>
    </xf>
    <xf numFmtId="0" fontId="27" fillId="0" borderId="21" xfId="0" applyFont="1" applyFill="1" applyBorder="1" applyProtection="1">
      <protection locked="0" hidden="1"/>
    </xf>
    <xf numFmtId="0" fontId="27" fillId="0" borderId="13" xfId="0" applyFont="1" applyFill="1" applyBorder="1" applyProtection="1">
      <protection locked="0" hidden="1"/>
    </xf>
    <xf numFmtId="0" fontId="22" fillId="0" borderId="5" xfId="3" applyFont="1" applyFill="1" applyBorder="1" applyAlignment="1" applyProtection="1">
      <alignment horizontal="left" indent="1"/>
      <protection locked="0" hidden="1"/>
    </xf>
    <xf numFmtId="0" fontId="22" fillId="0" borderId="14" xfId="3" applyFont="1" applyFill="1" applyBorder="1" applyAlignment="1" applyProtection="1">
      <alignment wrapText="1"/>
      <protection locked="0" hidden="1"/>
    </xf>
    <xf numFmtId="0" fontId="27" fillId="0" borderId="15" xfId="0" applyFont="1" applyFill="1" applyBorder="1" applyProtection="1">
      <protection locked="0" hidden="1"/>
    </xf>
    <xf numFmtId="0" fontId="8" fillId="2" borderId="0" xfId="0" applyFont="1" applyFill="1" applyAlignment="1" applyProtection="1">
      <alignment vertical="center"/>
      <protection hidden="1"/>
    </xf>
    <xf numFmtId="0" fontId="18" fillId="2" borderId="0" xfId="0" applyFont="1" applyFill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 textRotation="90"/>
      <protection hidden="1"/>
    </xf>
    <xf numFmtId="2" fontId="8" fillId="2" borderId="0" xfId="0" applyNumberFormat="1" applyFont="1" applyFill="1" applyBorder="1" applyAlignment="1" applyProtection="1">
      <alignment horizontal="center" vertical="top"/>
      <protection hidden="1"/>
    </xf>
    <xf numFmtId="0" fontId="4" fillId="0" borderId="0" xfId="0" applyFont="1" applyFill="1" applyBorder="1" applyAlignment="1" applyProtection="1">
      <alignment horizontal="center" vertical="center" textRotation="90" wrapText="1"/>
      <protection hidden="1"/>
    </xf>
    <xf numFmtId="0" fontId="8" fillId="20" borderId="0" xfId="0" applyFont="1" applyFill="1" applyAlignment="1" applyProtection="1">
      <alignment vertical="center"/>
      <protection hidden="1"/>
    </xf>
    <xf numFmtId="0" fontId="18" fillId="20" borderId="0" xfId="0" applyFont="1" applyFill="1" applyAlignment="1" applyProtection="1">
      <alignment horizontal="center" vertical="center"/>
      <protection hidden="1"/>
    </xf>
    <xf numFmtId="0" fontId="8" fillId="20" borderId="0" xfId="0" applyFont="1" applyFill="1" applyAlignment="1" applyProtection="1">
      <alignment horizontal="center" vertical="center"/>
      <protection hidden="1"/>
    </xf>
    <xf numFmtId="0" fontId="8" fillId="20" borderId="0" xfId="0" applyFont="1" applyFill="1" applyBorder="1" applyAlignment="1" applyProtection="1">
      <alignment vertical="center"/>
      <protection hidden="1"/>
    </xf>
    <xf numFmtId="2" fontId="8" fillId="20" borderId="0" xfId="0" applyNumberFormat="1" applyFont="1" applyFill="1" applyBorder="1" applyAlignment="1" applyProtection="1">
      <alignment vertical="top"/>
      <protection hidden="1"/>
    </xf>
    <xf numFmtId="0" fontId="8" fillId="9" borderId="0" xfId="0" applyFont="1" applyFill="1" applyAlignment="1" applyProtection="1">
      <alignment horizontal="center"/>
      <protection hidden="1"/>
    </xf>
    <xf numFmtId="0" fontId="34" fillId="2" borderId="0" xfId="0" applyFont="1" applyFill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8" fillId="20" borderId="0" xfId="0" applyFont="1" applyFill="1" applyProtection="1">
      <protection hidden="1"/>
    </xf>
    <xf numFmtId="0" fontId="1" fillId="20" borderId="0" xfId="0" applyFont="1" applyFill="1" applyAlignment="1" applyProtection="1">
      <protection hidden="1"/>
    </xf>
    <xf numFmtId="0" fontId="6" fillId="9" borderId="0" xfId="0" applyFont="1" applyFill="1" applyAlignment="1" applyProtection="1">
      <alignment horizontal="center"/>
      <protection hidden="1"/>
    </xf>
    <xf numFmtId="0" fontId="23" fillId="0" borderId="0" xfId="0" applyFont="1" applyFill="1" applyBorder="1" applyAlignment="1" applyProtection="1">
      <alignment vertical="center" wrapText="1"/>
      <protection hidden="1"/>
    </xf>
    <xf numFmtId="0" fontId="23" fillId="0" borderId="0" xfId="0" applyFont="1" applyFill="1" applyBorder="1" applyAlignment="1" applyProtection="1">
      <alignment horizontal="center" vertical="center" wrapText="1"/>
      <protection hidden="1"/>
    </xf>
    <xf numFmtId="0" fontId="23" fillId="0" borderId="1" xfId="0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Fill="1" applyBorder="1" applyAlignment="1" applyProtection="1">
      <alignment horizontal="center" vertical="center" textRotation="90" shrinkToFit="1"/>
      <protection hidden="1"/>
    </xf>
    <xf numFmtId="0" fontId="3" fillId="2" borderId="0" xfId="0" applyFont="1" applyFill="1" applyAlignment="1" applyProtection="1">
      <alignment shrinkToFit="1"/>
      <protection hidden="1"/>
    </xf>
    <xf numFmtId="0" fontId="1" fillId="2" borderId="0" xfId="0" applyFont="1" applyFill="1" applyBorder="1" applyProtection="1"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1" fillId="2" borderId="0" xfId="0" applyFont="1" applyFill="1" applyBorder="1" applyAlignment="1" applyProtection="1">
      <protection hidden="1"/>
    </xf>
    <xf numFmtId="1" fontId="3" fillId="2" borderId="1" xfId="0" applyNumberFormat="1" applyFont="1" applyFill="1" applyBorder="1" applyAlignment="1" applyProtection="1">
      <alignment horizontal="center" vertical="center"/>
      <protection hidden="1"/>
    </xf>
    <xf numFmtId="187" fontId="3" fillId="2" borderId="1" xfId="0" applyNumberFormat="1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center" vertical="center"/>
      <protection hidden="1"/>
    </xf>
    <xf numFmtId="0" fontId="1" fillId="2" borderId="1" xfId="0" applyFont="1" applyFill="1" applyBorder="1" applyAlignment="1" applyProtection="1">
      <alignment horizontal="left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1" fontId="3" fillId="2" borderId="0" xfId="0" applyNumberFormat="1" applyFont="1" applyFill="1" applyBorder="1" applyAlignment="1" applyProtection="1">
      <alignment horizontal="center" vertical="center"/>
      <protection hidden="1"/>
    </xf>
    <xf numFmtId="0" fontId="9" fillId="0" borderId="0" xfId="1" applyFont="1" applyFill="1" applyAlignment="1" applyProtection="1">
      <alignment horizontal="right" vertical="center"/>
      <protection hidden="1"/>
    </xf>
    <xf numFmtId="0" fontId="32" fillId="0" borderId="0" xfId="0" applyFont="1" applyFill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3" fillId="0" borderId="0" xfId="0" applyFont="1" applyFill="1" applyAlignment="1" applyProtection="1"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36" fillId="0" borderId="0" xfId="0" applyFont="1" applyFill="1" applyProtection="1">
      <protection hidden="1"/>
    </xf>
    <xf numFmtId="0" fontId="10" fillId="0" borderId="1" xfId="0" applyFont="1" applyFill="1" applyBorder="1" applyAlignment="1" applyProtection="1">
      <alignment horizontal="center" vertical="center"/>
      <protection hidden="1"/>
    </xf>
    <xf numFmtId="0" fontId="37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locked="0" hidden="1"/>
    </xf>
    <xf numFmtId="0" fontId="20" fillId="0" borderId="4" xfId="3" applyFont="1" applyFill="1" applyBorder="1" applyAlignment="1" applyProtection="1">
      <alignment horizontal="left" wrapText="1"/>
      <protection locked="0" hidden="1"/>
    </xf>
    <xf numFmtId="0" fontId="20" fillId="0" borderId="4" xfId="3" applyFont="1" applyFill="1" applyBorder="1" applyAlignment="1" applyProtection="1">
      <alignment horizontal="left" vertical="center" wrapText="1"/>
      <protection locked="0" hidden="1"/>
    </xf>
    <xf numFmtId="0" fontId="20" fillId="0" borderId="4" xfId="3" applyFont="1" applyFill="1" applyBorder="1" applyAlignment="1" applyProtection="1">
      <protection locked="0" hidden="1"/>
    </xf>
    <xf numFmtId="0" fontId="20" fillId="0" borderId="4" xfId="3" applyFont="1" applyFill="1" applyBorder="1" applyProtection="1">
      <protection locked="0" hidden="1"/>
    </xf>
    <xf numFmtId="0" fontId="37" fillId="0" borderId="0" xfId="0" applyFont="1" applyFill="1" applyBorder="1" applyProtection="1">
      <protection hidden="1"/>
    </xf>
    <xf numFmtId="0" fontId="0" fillId="20" borderId="0" xfId="0" applyFill="1" applyProtection="1">
      <protection hidden="1"/>
    </xf>
    <xf numFmtId="0" fontId="25" fillId="20" borderId="0" xfId="0" applyFont="1" applyFill="1" applyBorder="1" applyProtection="1">
      <protection hidden="1"/>
    </xf>
    <xf numFmtId="0" fontId="2" fillId="20" borderId="0" xfId="0" applyFont="1" applyFill="1" applyBorder="1" applyProtection="1">
      <protection hidden="1"/>
    </xf>
    <xf numFmtId="0" fontId="9" fillId="20" borderId="0" xfId="3" applyFont="1" applyFill="1" applyBorder="1" applyAlignment="1" applyProtection="1">
      <alignment wrapText="1"/>
      <protection hidden="1"/>
    </xf>
    <xf numFmtId="0" fontId="19" fillId="24" borderId="16" xfId="3" applyFont="1" applyFill="1" applyBorder="1" applyAlignment="1" applyProtection="1">
      <alignment horizontal="center" vertical="center" wrapText="1"/>
      <protection locked="0" hidden="1"/>
    </xf>
    <xf numFmtId="0" fontId="19" fillId="24" borderId="17" xfId="3" applyFont="1" applyFill="1" applyBorder="1" applyAlignment="1" applyProtection="1">
      <alignment horizontal="center" vertical="center" wrapText="1"/>
      <protection locked="0" hidden="1"/>
    </xf>
    <xf numFmtId="0" fontId="4" fillId="23" borderId="4" xfId="0" applyFont="1" applyFill="1" applyBorder="1" applyProtection="1">
      <protection locked="0" hidden="1"/>
    </xf>
    <xf numFmtId="0" fontId="26" fillId="25" borderId="20" xfId="0" applyFont="1" applyFill="1" applyBorder="1" applyAlignment="1" applyProtection="1">
      <alignment horizontal="center"/>
      <protection locked="0" hidden="1"/>
    </xf>
    <xf numFmtId="0" fontId="20" fillId="25" borderId="21" xfId="3" applyFont="1" applyFill="1" applyBorder="1" applyAlignment="1" applyProtection="1">
      <alignment horizontal="center" vertical="center"/>
      <protection locked="0" hidden="1"/>
    </xf>
    <xf numFmtId="0" fontId="11" fillId="0" borderId="1" xfId="0" applyFont="1" applyFill="1" applyBorder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29" fillId="0" borderId="1" xfId="0" applyFont="1" applyFill="1" applyBorder="1" applyAlignment="1" applyProtection="1">
      <alignment horizontal="center" vertical="center"/>
      <protection hidden="1"/>
    </xf>
    <xf numFmtId="1" fontId="11" fillId="0" borderId="1" xfId="0" applyNumberFormat="1" applyFont="1" applyFill="1" applyBorder="1" applyAlignment="1" applyProtection="1">
      <alignment horizontal="center" vertical="center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11" fillId="0" borderId="13" xfId="0" applyFont="1" applyFill="1" applyBorder="1" applyAlignment="1" applyProtection="1">
      <alignment horizontal="center" vertical="center"/>
      <protection hidden="1"/>
    </xf>
    <xf numFmtId="0" fontId="3" fillId="0" borderId="13" xfId="0" applyFont="1" applyFill="1" applyBorder="1" applyAlignment="1" applyProtection="1">
      <alignment horizontal="center" vertical="center"/>
      <protection hidden="1"/>
    </xf>
    <xf numFmtId="0" fontId="11" fillId="0" borderId="13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Protection="1">
      <protection hidden="1"/>
    </xf>
    <xf numFmtId="0" fontId="3" fillId="0" borderId="0" xfId="0" applyFont="1" applyFill="1" applyAlignment="1" applyProtection="1">
      <alignment vertical="center"/>
      <protection hidden="1"/>
    </xf>
    <xf numFmtId="2" fontId="3" fillId="0" borderId="1" xfId="0" applyNumberFormat="1" applyFont="1" applyFill="1" applyBorder="1" applyAlignment="1" applyProtection="1">
      <alignment horizontal="center" vertical="center"/>
      <protection hidden="1"/>
    </xf>
    <xf numFmtId="0" fontId="18" fillId="0" borderId="1" xfId="0" applyFont="1" applyFill="1" applyBorder="1" applyAlignment="1" applyProtection="1">
      <alignment horizontal="center" vertical="center"/>
      <protection hidden="1"/>
    </xf>
    <xf numFmtId="0" fontId="8" fillId="0" borderId="7" xfId="0" applyFont="1" applyFill="1" applyBorder="1" applyAlignment="1" applyProtection="1">
      <alignment horizontal="center" vertical="center"/>
      <protection hidden="1"/>
    </xf>
    <xf numFmtId="0" fontId="31" fillId="0" borderId="3" xfId="0" applyFont="1" applyFill="1" applyBorder="1" applyAlignment="1" applyProtection="1">
      <alignment horizontal="center" vertical="center"/>
      <protection hidden="1"/>
    </xf>
    <xf numFmtId="0" fontId="31" fillId="0" borderId="9" xfId="0" applyFont="1" applyFill="1" applyBorder="1" applyAlignment="1" applyProtection="1">
      <alignment horizontal="center" vertical="center"/>
      <protection hidden="1"/>
    </xf>
    <xf numFmtId="0" fontId="11" fillId="0" borderId="9" xfId="0" applyFont="1" applyFill="1" applyBorder="1" applyAlignment="1" applyProtection="1">
      <alignment horizontal="left" vertical="center" indent="1"/>
      <protection hidden="1"/>
    </xf>
    <xf numFmtId="0" fontId="11" fillId="0" borderId="9" xfId="0" applyFont="1" applyFill="1" applyBorder="1" applyAlignment="1" applyProtection="1">
      <alignment horizontal="left" vertical="center"/>
      <protection hidden="1"/>
    </xf>
    <xf numFmtId="0" fontId="11" fillId="0" borderId="6" xfId="0" applyFont="1" applyFill="1" applyBorder="1" applyAlignment="1" applyProtection="1">
      <alignment horizontal="left" vertical="center"/>
      <protection hidden="1"/>
    </xf>
    <xf numFmtId="0" fontId="31" fillId="0" borderId="14" xfId="0" applyFont="1" applyFill="1" applyBorder="1" applyAlignment="1" applyProtection="1">
      <alignment horizontal="center" vertical="center"/>
      <protection hidden="1"/>
    </xf>
    <xf numFmtId="0" fontId="11" fillId="0" borderId="14" xfId="0" applyFont="1" applyFill="1" applyBorder="1" applyAlignment="1" applyProtection="1">
      <alignment horizontal="left" vertical="center" indent="1"/>
      <protection hidden="1"/>
    </xf>
    <xf numFmtId="0" fontId="11" fillId="0" borderId="14" xfId="0" applyFont="1" applyFill="1" applyBorder="1" applyAlignment="1" applyProtection="1">
      <alignment horizontal="left" vertical="center"/>
      <protection hidden="1"/>
    </xf>
    <xf numFmtId="0" fontId="11" fillId="0" borderId="0" xfId="0" applyFont="1" applyFill="1" applyBorder="1" applyAlignment="1" applyProtection="1">
      <alignment vertical="center"/>
      <protection hidden="1"/>
    </xf>
    <xf numFmtId="0" fontId="1" fillId="0" borderId="0" xfId="0" applyFont="1" applyFill="1" applyBorder="1" applyAlignment="1" applyProtection="1">
      <alignment vertical="center" wrapText="1"/>
      <protection hidden="1"/>
    </xf>
    <xf numFmtId="0" fontId="1" fillId="0" borderId="0" xfId="0" applyFont="1" applyFill="1" applyBorder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left" vertical="center" indent="1"/>
      <protection hidden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Border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center"/>
      <protection hidden="1"/>
    </xf>
    <xf numFmtId="0" fontId="32" fillId="0" borderId="0" xfId="0" applyFont="1" applyFill="1" applyBorder="1" applyProtection="1"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0" fontId="0" fillId="0" borderId="0" xfId="0" applyFill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23" fillId="20" borderId="0" xfId="0" applyFont="1" applyFill="1" applyProtection="1">
      <protection hidden="1"/>
    </xf>
    <xf numFmtId="0" fontId="23" fillId="20" borderId="0" xfId="0" applyFont="1" applyFill="1" applyAlignment="1" applyProtection="1">
      <alignment horizontal="center" vertical="center"/>
      <protection hidden="1"/>
    </xf>
    <xf numFmtId="0" fontId="23" fillId="22" borderId="0" xfId="0" applyFont="1" applyFill="1" applyProtection="1">
      <protection hidden="1"/>
    </xf>
    <xf numFmtId="0" fontId="23" fillId="0" borderId="0" xfId="0" applyFont="1" applyFill="1" applyAlignment="1" applyProtection="1">
      <alignment horizontal="center" vertical="center"/>
      <protection hidden="1"/>
    </xf>
    <xf numFmtId="0" fontId="38" fillId="0" borderId="2" xfId="0" applyFont="1" applyFill="1" applyBorder="1" applyAlignment="1" applyProtection="1">
      <alignment horizontal="center" vertical="center"/>
      <protection hidden="1"/>
    </xf>
    <xf numFmtId="0" fontId="38" fillId="0" borderId="2" xfId="0" applyFont="1" applyFill="1" applyBorder="1" applyAlignment="1" applyProtection="1">
      <alignment horizontal="center" vertical="center" wrapText="1"/>
      <protection hidden="1"/>
    </xf>
    <xf numFmtId="0" fontId="38" fillId="0" borderId="7" xfId="0" applyFont="1" applyFill="1" applyBorder="1" applyAlignment="1" applyProtection="1">
      <alignment horizontal="center" vertical="center" wrapText="1"/>
      <protection hidden="1"/>
    </xf>
    <xf numFmtId="0" fontId="22" fillId="0" borderId="1" xfId="0" applyFont="1" applyFill="1" applyBorder="1" applyAlignment="1" applyProtection="1">
      <alignment horizontal="center" vertical="center"/>
      <protection hidden="1"/>
    </xf>
    <xf numFmtId="0" fontId="23" fillId="22" borderId="0" xfId="0" applyFont="1" applyFill="1" applyAlignment="1" applyProtection="1">
      <alignment horizontal="center" vertical="center"/>
      <protection hidden="1"/>
    </xf>
    <xf numFmtId="0" fontId="22" fillId="0" borderId="1" xfId="0" applyFont="1" applyFill="1" applyBorder="1" applyAlignment="1" applyProtection="1">
      <alignment horizontal="left" vertical="center"/>
      <protection hidden="1"/>
    </xf>
    <xf numFmtId="1" fontId="22" fillId="0" borderId="1" xfId="0" applyNumberFormat="1" applyFont="1" applyFill="1" applyBorder="1" applyAlignment="1" applyProtection="1">
      <alignment horizontal="center" vertical="center"/>
      <protection hidden="1"/>
    </xf>
    <xf numFmtId="0" fontId="32" fillId="27" borderId="0" xfId="0" applyFont="1" applyFill="1" applyProtection="1">
      <protection hidden="1"/>
    </xf>
    <xf numFmtId="0" fontId="32" fillId="27" borderId="0" xfId="0" applyFont="1" applyFill="1" applyBorder="1" applyProtection="1">
      <protection hidden="1"/>
    </xf>
    <xf numFmtId="0" fontId="0" fillId="27" borderId="0" xfId="0" applyFill="1" applyProtection="1">
      <protection hidden="1"/>
    </xf>
    <xf numFmtId="0" fontId="32" fillId="28" borderId="0" xfId="0" applyFont="1" applyFill="1" applyProtection="1">
      <protection hidden="1"/>
    </xf>
    <xf numFmtId="0" fontId="32" fillId="28" borderId="0" xfId="0" applyFont="1" applyFill="1" applyBorder="1" applyProtection="1">
      <protection hidden="1"/>
    </xf>
    <xf numFmtId="0" fontId="32" fillId="28" borderId="0" xfId="0" applyFont="1" applyFill="1" applyAlignment="1" applyProtection="1">
      <alignment horizontal="center"/>
      <protection hidden="1"/>
    </xf>
    <xf numFmtId="0" fontId="11" fillId="28" borderId="0" xfId="0" applyFont="1" applyFill="1" applyBorder="1" applyAlignment="1" applyProtection="1">
      <alignment horizontal="center"/>
      <protection hidden="1"/>
    </xf>
    <xf numFmtId="0" fontId="31" fillId="28" borderId="0" xfId="0" applyFont="1" applyFill="1" applyBorder="1" applyAlignment="1" applyProtection="1">
      <alignment horizontal="center"/>
      <protection hidden="1"/>
    </xf>
    <xf numFmtId="0" fontId="0" fillId="28" borderId="0" xfId="0" applyFill="1" applyBorder="1" applyProtection="1">
      <protection hidden="1"/>
    </xf>
    <xf numFmtId="0" fontId="0" fillId="28" borderId="0" xfId="0" applyFill="1" applyProtection="1">
      <protection hidden="1"/>
    </xf>
    <xf numFmtId="0" fontId="11" fillId="28" borderId="0" xfId="0" applyFont="1" applyFill="1" applyBorder="1" applyAlignment="1" applyProtection="1">
      <alignment horizontal="left" vertical="center"/>
      <protection hidden="1"/>
    </xf>
    <xf numFmtId="0" fontId="31" fillId="28" borderId="0" xfId="0" applyFont="1" applyFill="1" applyBorder="1" applyAlignment="1" applyProtection="1">
      <alignment horizontal="center" vertical="center"/>
      <protection hidden="1"/>
    </xf>
    <xf numFmtId="0" fontId="31" fillId="29" borderId="0" xfId="0" applyFont="1" applyFill="1" applyBorder="1" applyAlignment="1" applyProtection="1">
      <alignment horizontal="center" vertical="center"/>
      <protection hidden="1"/>
    </xf>
    <xf numFmtId="0" fontId="11" fillId="29" borderId="0" xfId="0" applyFont="1" applyFill="1" applyBorder="1" applyAlignment="1" applyProtection="1">
      <alignment horizontal="left" vertical="center" indent="1"/>
      <protection hidden="1"/>
    </xf>
    <xf numFmtId="0" fontId="11" fillId="29" borderId="0" xfId="0" applyFont="1" applyFill="1" applyBorder="1" applyAlignment="1" applyProtection="1">
      <alignment horizontal="left" vertical="center"/>
      <protection hidden="1"/>
    </xf>
    <xf numFmtId="0" fontId="11" fillId="30" borderId="11" xfId="0" applyFont="1" applyFill="1" applyBorder="1" applyAlignment="1" applyProtection="1">
      <alignment vertical="center"/>
      <protection hidden="1"/>
    </xf>
    <xf numFmtId="0" fontId="11" fillId="30" borderId="10" xfId="0" applyFont="1" applyFill="1" applyBorder="1" applyAlignment="1" applyProtection="1">
      <alignment vertical="center"/>
      <protection hidden="1"/>
    </xf>
    <xf numFmtId="0" fontId="31" fillId="30" borderId="11" xfId="0" applyFont="1" applyFill="1" applyBorder="1" applyAlignment="1" applyProtection="1">
      <protection hidden="1"/>
    </xf>
    <xf numFmtId="0" fontId="31" fillId="30" borderId="12" xfId="0" applyFont="1" applyFill="1" applyBorder="1" applyAlignment="1" applyProtection="1">
      <protection hidden="1"/>
    </xf>
    <xf numFmtId="0" fontId="31" fillId="30" borderId="10" xfId="0" applyFont="1" applyFill="1" applyBorder="1" applyAlignment="1" applyProtection="1">
      <alignment horizontal="center" vertical="center"/>
      <protection hidden="1"/>
    </xf>
    <xf numFmtId="0" fontId="31" fillId="30" borderId="11" xfId="0" applyFont="1" applyFill="1" applyBorder="1" applyAlignment="1" applyProtection="1">
      <alignment horizontal="center" vertical="center"/>
      <protection hidden="1"/>
    </xf>
    <xf numFmtId="0" fontId="11" fillId="30" borderId="11" xfId="0" applyFont="1" applyFill="1" applyBorder="1" applyAlignment="1" applyProtection="1">
      <alignment horizontal="left" vertical="center" indent="1"/>
      <protection hidden="1"/>
    </xf>
    <xf numFmtId="0" fontId="0" fillId="20" borderId="0" xfId="0" applyFont="1" applyFill="1" applyProtection="1"/>
    <xf numFmtId="0" fontId="25" fillId="20" borderId="0" xfId="0" applyFont="1" applyFill="1" applyBorder="1" applyProtection="1"/>
    <xf numFmtId="0" fontId="2" fillId="20" borderId="0" xfId="0" applyFont="1" applyFill="1" applyBorder="1" applyAlignment="1" applyProtection="1">
      <alignment horizontal="center"/>
    </xf>
    <xf numFmtId="0" fontId="2" fillId="20" borderId="0" xfId="0" applyFont="1" applyFill="1" applyBorder="1" applyAlignment="1" applyProtection="1">
      <alignment horizontal="left" vertical="center"/>
    </xf>
    <xf numFmtId="0" fontId="0" fillId="9" borderId="0" xfId="0" applyFont="1" applyFill="1" applyProtection="1"/>
    <xf numFmtId="0" fontId="25" fillId="0" borderId="0" xfId="0" applyFont="1" applyFill="1" applyBorder="1" applyProtection="1"/>
    <xf numFmtId="0" fontId="2" fillId="0" borderId="0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left" vertical="center"/>
    </xf>
    <xf numFmtId="0" fontId="40" fillId="0" borderId="0" xfId="0" applyFont="1" applyFill="1" applyBorder="1" applyAlignment="1" applyProtection="1">
      <alignment horizontal="center" vertical="top"/>
    </xf>
    <xf numFmtId="0" fontId="40" fillId="0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Protection="1"/>
    <xf numFmtId="0" fontId="19" fillId="8" borderId="1" xfId="3" applyFont="1" applyFill="1" applyBorder="1" applyAlignment="1" applyProtection="1">
      <alignment horizontal="center" vertical="center" wrapText="1"/>
    </xf>
    <xf numFmtId="0" fontId="41" fillId="0" borderId="2" xfId="3" applyFont="1" applyFill="1" applyBorder="1" applyAlignment="1" applyProtection="1">
      <alignment horizontal="center" vertical="center" wrapText="1"/>
    </xf>
    <xf numFmtId="0" fontId="41" fillId="0" borderId="2" xfId="3" applyFont="1" applyFill="1" applyBorder="1" applyAlignment="1" applyProtection="1">
      <alignment horizontal="left" vertical="center" wrapText="1" indent="1"/>
    </xf>
    <xf numFmtId="0" fontId="42" fillId="0" borderId="8" xfId="0" applyFont="1" applyFill="1" applyBorder="1" applyAlignment="1" applyProtection="1">
      <alignment horizontal="center"/>
    </xf>
    <xf numFmtId="0" fontId="42" fillId="0" borderId="8" xfId="0" applyFont="1" applyFill="1" applyBorder="1" applyAlignment="1" applyProtection="1">
      <alignment horizontal="left" vertical="center" indent="1"/>
    </xf>
    <xf numFmtId="0" fontId="41" fillId="0" borderId="8" xfId="3" applyFont="1" applyFill="1" applyBorder="1" applyAlignment="1" applyProtection="1">
      <alignment horizontal="center" wrapText="1"/>
    </xf>
    <xf numFmtId="0" fontId="41" fillId="0" borderId="8" xfId="3" applyFont="1" applyFill="1" applyBorder="1" applyAlignment="1" applyProtection="1">
      <alignment horizontal="left" vertical="center" wrapText="1" indent="1"/>
    </xf>
    <xf numFmtId="0" fontId="41" fillId="0" borderId="8" xfId="3" applyFont="1" applyFill="1" applyBorder="1" applyAlignment="1" applyProtection="1">
      <alignment horizontal="center" vertical="center" wrapText="1"/>
    </xf>
    <xf numFmtId="0" fontId="41" fillId="0" borderId="8" xfId="3" applyFont="1" applyFill="1" applyBorder="1" applyAlignment="1" applyProtection="1">
      <alignment horizontal="center"/>
    </xf>
    <xf numFmtId="0" fontId="41" fillId="0" borderId="8" xfId="3" applyFont="1" applyFill="1" applyBorder="1" applyAlignment="1" applyProtection="1">
      <alignment horizontal="left" vertical="center" indent="1"/>
    </xf>
    <xf numFmtId="0" fontId="2" fillId="0" borderId="0" xfId="0" applyFont="1" applyFill="1" applyBorder="1" applyAlignment="1" applyProtection="1">
      <alignment horizontal="center" vertical="center" textRotation="90" wrapText="1"/>
    </xf>
    <xf numFmtId="0" fontId="41" fillId="0" borderId="7" xfId="3" applyFont="1" applyFill="1" applyBorder="1" applyAlignment="1" applyProtection="1">
      <alignment horizontal="center"/>
    </xf>
    <xf numFmtId="0" fontId="41" fillId="0" borderId="7" xfId="3" applyFont="1" applyFill="1" applyBorder="1" applyAlignment="1" applyProtection="1">
      <alignment horizontal="left" vertical="center" indent="1"/>
    </xf>
    <xf numFmtId="0" fontId="9" fillId="0" borderId="0" xfId="3" applyFont="1" applyFill="1" applyBorder="1" applyAlignment="1" applyProtection="1">
      <alignment horizontal="center" wrapText="1"/>
    </xf>
    <xf numFmtId="0" fontId="9" fillId="0" borderId="0" xfId="3" applyFont="1" applyFill="1" applyBorder="1" applyAlignment="1" applyProtection="1">
      <alignment horizontal="left" vertical="center" wrapText="1"/>
    </xf>
    <xf numFmtId="0" fontId="37" fillId="0" borderId="0" xfId="0" applyFont="1" applyFill="1" applyBorder="1" applyProtection="1"/>
    <xf numFmtId="0" fontId="9" fillId="20" borderId="0" xfId="3" applyFont="1" applyFill="1" applyBorder="1" applyAlignment="1" applyProtection="1">
      <alignment horizontal="center" wrapText="1"/>
    </xf>
    <xf numFmtId="0" fontId="9" fillId="20" borderId="0" xfId="3" applyFont="1" applyFill="1" applyBorder="1" applyAlignment="1" applyProtection="1">
      <alignment horizontal="left" vertical="center" wrapText="1"/>
    </xf>
    <xf numFmtId="0" fontId="25" fillId="9" borderId="0" xfId="0" applyFont="1" applyFill="1" applyBorder="1" applyProtection="1"/>
    <xf numFmtId="0" fontId="9" fillId="9" borderId="0" xfId="3" applyFont="1" applyFill="1" applyBorder="1" applyAlignment="1" applyProtection="1">
      <alignment horizontal="center" wrapText="1"/>
    </xf>
    <xf numFmtId="0" fontId="9" fillId="9" borderId="0" xfId="3" applyFont="1" applyFill="1" applyBorder="1" applyAlignment="1" applyProtection="1">
      <alignment horizontal="left" vertical="center" wrapText="1"/>
    </xf>
    <xf numFmtId="0" fontId="25" fillId="9" borderId="0" xfId="0" applyFont="1" applyFill="1" applyBorder="1" applyAlignment="1" applyProtection="1">
      <alignment horizontal="center"/>
    </xf>
    <xf numFmtId="0" fontId="25" fillId="9" borderId="0" xfId="0" applyFont="1" applyFill="1" applyBorder="1" applyAlignment="1" applyProtection="1">
      <alignment horizontal="left" vertical="center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8" fillId="31" borderId="0" xfId="0" applyFont="1" applyFill="1" applyProtection="1">
      <protection hidden="1"/>
    </xf>
    <xf numFmtId="0" fontId="8" fillId="31" borderId="0" xfId="0" applyFont="1" applyFill="1" applyAlignment="1" applyProtection="1">
      <alignment horizontal="center" vertical="center"/>
      <protection hidden="1"/>
    </xf>
    <xf numFmtId="0" fontId="8" fillId="31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8" fillId="31" borderId="0" xfId="0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horizontal="center"/>
      <protection hidden="1"/>
    </xf>
    <xf numFmtId="0" fontId="9" fillId="31" borderId="0" xfId="1" applyFont="1" applyFill="1" applyAlignment="1" applyProtection="1">
      <alignment vertical="center"/>
      <protection hidden="1"/>
    </xf>
    <xf numFmtId="0" fontId="9" fillId="9" borderId="0" xfId="1" applyFont="1" applyFill="1" applyAlignment="1" applyProtection="1">
      <alignment vertical="center"/>
      <protection hidden="1"/>
    </xf>
    <xf numFmtId="0" fontId="10" fillId="0" borderId="0" xfId="1" applyFont="1" applyFill="1" applyAlignment="1" applyProtection="1">
      <alignment horizontal="right" vertical="center"/>
      <protection hidden="1"/>
    </xf>
    <xf numFmtId="0" fontId="6" fillId="31" borderId="0" xfId="0" applyFont="1" applyFill="1" applyAlignment="1" applyProtection="1">
      <alignment horizontal="center"/>
      <protection hidden="1"/>
    </xf>
    <xf numFmtId="0" fontId="10" fillId="0" borderId="0" xfId="1" applyFont="1" applyFill="1" applyAlignment="1" applyProtection="1">
      <alignment vertical="center"/>
      <protection hidden="1"/>
    </xf>
    <xf numFmtId="0" fontId="6" fillId="31" borderId="0" xfId="0" applyFont="1" applyFill="1" applyProtection="1">
      <protection hidden="1"/>
    </xf>
    <xf numFmtId="0" fontId="23" fillId="9" borderId="0" xfId="0" applyFont="1" applyFill="1" applyAlignment="1" applyProtection="1">
      <alignment horizontal="center" vertical="center"/>
      <protection hidden="1"/>
    </xf>
    <xf numFmtId="0" fontId="23" fillId="9" borderId="0" xfId="0" applyFont="1" applyFill="1" applyAlignment="1" applyProtection="1">
      <alignment vertical="center"/>
      <protection hidden="1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 applyProtection="1">
      <alignment horizontal="left" vertical="center"/>
      <protection locked="0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1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8" fillId="0" borderId="0" xfId="0" applyFont="1" applyFill="1" applyProtection="1">
      <protection hidden="1"/>
    </xf>
    <xf numFmtId="0" fontId="18" fillId="9" borderId="0" xfId="0" applyFont="1" applyFill="1" applyProtection="1">
      <protection hidden="1"/>
    </xf>
    <xf numFmtId="49" fontId="8" fillId="0" borderId="1" xfId="0" applyNumberFormat="1" applyFont="1" applyFill="1" applyBorder="1" applyAlignment="1" applyProtection="1">
      <alignment horizontal="center"/>
      <protection locked="0"/>
    </xf>
    <xf numFmtId="0" fontId="38" fillId="0" borderId="1" xfId="0" applyFont="1" applyFill="1" applyBorder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23" fillId="0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11" fillId="30" borderId="11" xfId="0" applyFont="1" applyFill="1" applyBorder="1" applyAlignment="1" applyProtection="1">
      <alignment horizontal="left" vertical="center"/>
      <protection hidden="1"/>
    </xf>
    <xf numFmtId="0" fontId="11" fillId="30" borderId="12" xfId="0" applyFont="1" applyFill="1" applyBorder="1" applyAlignment="1" applyProtection="1">
      <alignment horizontal="left" vertical="center"/>
      <protection hidden="1"/>
    </xf>
    <xf numFmtId="0" fontId="11" fillId="15" borderId="1" xfId="0" applyFont="1" applyFill="1" applyBorder="1" applyAlignment="1" applyProtection="1">
      <alignment horizontal="center" vertical="center"/>
      <protection locked="0"/>
    </xf>
    <xf numFmtId="0" fontId="11" fillId="26" borderId="1" xfId="0" applyFont="1" applyFill="1" applyBorder="1" applyAlignment="1" applyProtection="1">
      <alignment horizontal="center" vertical="center"/>
      <protection hidden="1"/>
    </xf>
    <xf numFmtId="0" fontId="38" fillId="0" borderId="1" xfId="0" applyFont="1" applyFill="1" applyBorder="1" applyAlignment="1" applyProtection="1">
      <alignment horizontal="center" vertical="center"/>
      <protection hidden="1"/>
    </xf>
    <xf numFmtId="0" fontId="38" fillId="0" borderId="1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center"/>
      <protection hidden="1"/>
    </xf>
    <xf numFmtId="0" fontId="11" fillId="0" borderId="12" xfId="0" applyFont="1" applyBorder="1" applyAlignment="1" applyProtection="1">
      <alignment vertical="center"/>
      <protection locked="0"/>
    </xf>
    <xf numFmtId="0" fontId="8" fillId="0" borderId="1" xfId="0" applyFont="1" applyFill="1" applyBorder="1" applyProtection="1">
      <protection locked="0"/>
    </xf>
    <xf numFmtId="0" fontId="18" fillId="0" borderId="1" xfId="0" applyFont="1" applyFill="1" applyBorder="1" applyAlignment="1" applyProtection="1">
      <alignment horizontal="center"/>
      <protection hidden="1"/>
    </xf>
    <xf numFmtId="0" fontId="8" fillId="0" borderId="1" xfId="0" applyFont="1" applyFill="1" applyBorder="1" applyAlignment="1" applyProtection="1">
      <alignment horizontal="center"/>
      <protection locked="0"/>
    </xf>
    <xf numFmtId="189" fontId="8" fillId="0" borderId="1" xfId="0" applyNumberFormat="1" applyFont="1" applyFill="1" applyBorder="1" applyAlignment="1" applyProtection="1">
      <alignment horizontal="center"/>
      <protection locked="0"/>
    </xf>
    <xf numFmtId="14" fontId="8" fillId="0" borderId="1" xfId="0" applyNumberFormat="1" applyFont="1" applyFill="1" applyBorder="1" applyAlignment="1" applyProtection="1">
      <alignment horizontal="center"/>
      <protection locked="0"/>
    </xf>
    <xf numFmtId="0" fontId="8" fillId="32" borderId="1" xfId="0" applyFont="1" applyFill="1" applyBorder="1" applyAlignment="1" applyProtection="1">
      <alignment horizontal="center"/>
      <protection hidden="1"/>
    </xf>
    <xf numFmtId="188" fontId="8" fillId="32" borderId="1" xfId="0" applyNumberFormat="1" applyFont="1" applyFill="1" applyBorder="1" applyAlignment="1" applyProtection="1">
      <alignment horizontal="center"/>
      <protection hidden="1"/>
    </xf>
    <xf numFmtId="0" fontId="18" fillId="32" borderId="1" xfId="0" applyFont="1" applyFill="1" applyBorder="1" applyAlignment="1" applyProtection="1">
      <alignment horizontal="center"/>
      <protection hidden="1"/>
    </xf>
    <xf numFmtId="0" fontId="18" fillId="0" borderId="1" xfId="0" applyFont="1" applyFill="1" applyBorder="1" applyAlignment="1" applyProtection="1">
      <alignment shrinkToFit="1"/>
      <protection hidden="1"/>
    </xf>
    <xf numFmtId="190" fontId="18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3" fillId="0" borderId="0" xfId="0" applyFont="1" applyFill="1" applyBorder="1" applyAlignment="1" applyProtection="1">
      <alignment vertical="center" shrinkToFit="1"/>
      <protection hidden="1"/>
    </xf>
    <xf numFmtId="0" fontId="3" fillId="0" borderId="0" xfId="0" applyFont="1" applyFill="1" applyBorder="1" applyAlignment="1" applyProtection="1">
      <alignment horizontal="center" shrinkToFit="1"/>
      <protection hidden="1"/>
    </xf>
    <xf numFmtId="0" fontId="7" fillId="0" borderId="0" xfId="0" applyFont="1" applyFill="1" applyBorder="1" applyProtection="1">
      <protection hidden="1"/>
    </xf>
    <xf numFmtId="0" fontId="13" fillId="0" borderId="0" xfId="0" applyFont="1" applyFill="1" applyBorder="1" applyAlignment="1" applyProtection="1">
      <alignment shrinkToFit="1"/>
      <protection hidden="1"/>
    </xf>
    <xf numFmtId="0" fontId="8" fillId="11" borderId="0" xfId="0" applyFont="1" applyFill="1" applyProtection="1">
      <protection hidden="1"/>
    </xf>
    <xf numFmtId="0" fontId="29" fillId="0" borderId="1" xfId="0" applyFont="1" applyFill="1" applyBorder="1" applyAlignment="1" applyProtection="1">
      <alignment horizontal="center" vertical="center" wrapText="1"/>
      <protection hidden="1"/>
    </xf>
    <xf numFmtId="0" fontId="23" fillId="0" borderId="1" xfId="0" applyFont="1" applyFill="1" applyBorder="1" applyAlignment="1" applyProtection="1">
      <alignment horizontal="center"/>
      <protection hidden="1"/>
    </xf>
    <xf numFmtId="189" fontId="23" fillId="0" borderId="1" xfId="0" applyNumberFormat="1" applyFont="1" applyFill="1" applyBorder="1" applyAlignment="1" applyProtection="1">
      <alignment horizontal="left" shrinkToFit="1"/>
      <protection hidden="1"/>
    </xf>
    <xf numFmtId="190" fontId="23" fillId="0" borderId="1" xfId="0" applyNumberFormat="1" applyFont="1" applyFill="1" applyBorder="1" applyAlignment="1" applyProtection="1">
      <alignment horizontal="left" vertical="center" shrinkToFit="1"/>
      <protection hidden="1"/>
    </xf>
    <xf numFmtId="0" fontId="23" fillId="0" borderId="1" xfId="0" applyFont="1" applyFill="1" applyBorder="1" applyAlignment="1" applyProtection="1">
      <alignment horizontal="left" vertical="center"/>
      <protection hidden="1"/>
    </xf>
    <xf numFmtId="189" fontId="18" fillId="0" borderId="1" xfId="0" applyNumberFormat="1" applyFont="1" applyFill="1" applyBorder="1" applyAlignment="1" applyProtection="1">
      <alignment horizontal="center" shrinkToFit="1"/>
      <protection hidden="1"/>
    </xf>
    <xf numFmtId="0" fontId="45" fillId="0" borderId="0" xfId="0" applyFont="1" applyFill="1" applyProtection="1">
      <protection hidden="1"/>
    </xf>
    <xf numFmtId="0" fontId="38" fillId="3" borderId="10" xfId="0" applyFont="1" applyFill="1" applyBorder="1" applyAlignment="1" applyProtection="1">
      <alignment horizontal="center" vertical="center" wrapText="1"/>
      <protection hidden="1"/>
    </xf>
    <xf numFmtId="0" fontId="38" fillId="3" borderId="11" xfId="0" applyFont="1" applyFill="1" applyBorder="1" applyAlignment="1" applyProtection="1">
      <alignment horizontal="center" vertical="center"/>
      <protection hidden="1"/>
    </xf>
    <xf numFmtId="0" fontId="38" fillId="3" borderId="11" xfId="0" applyFont="1" applyFill="1" applyBorder="1" applyAlignment="1" applyProtection="1">
      <alignment horizontal="center" vertical="center" wrapText="1"/>
      <protection hidden="1"/>
    </xf>
    <xf numFmtId="0" fontId="24" fillId="0" borderId="1" xfId="0" applyFont="1" applyFill="1" applyBorder="1" applyAlignment="1" applyProtection="1">
      <alignment horizontal="center" vertical="center"/>
      <protection hidden="1"/>
    </xf>
    <xf numFmtId="0" fontId="6" fillId="10" borderId="9" xfId="0" applyFont="1" applyFill="1" applyBorder="1" applyAlignment="1" applyProtection="1">
      <alignment horizontal="left" vertical="center"/>
      <protection hidden="1"/>
    </xf>
    <xf numFmtId="0" fontId="8" fillId="10" borderId="7" xfId="0" applyFont="1" applyFill="1" applyBorder="1" applyAlignment="1" applyProtection="1">
      <alignment horizontal="center" vertical="center"/>
      <protection hidden="1"/>
    </xf>
    <xf numFmtId="0" fontId="6" fillId="10" borderId="2" xfId="0" applyFont="1" applyFill="1" applyBorder="1" applyAlignment="1" applyProtection="1">
      <alignment horizontal="center" vertical="center"/>
      <protection hidden="1"/>
    </xf>
    <xf numFmtId="0" fontId="38" fillId="10" borderId="8" xfId="0" applyFont="1" applyFill="1" applyBorder="1" applyAlignment="1" applyProtection="1">
      <alignment horizontal="center" vertical="center"/>
      <protection hidden="1"/>
    </xf>
    <xf numFmtId="0" fontId="18" fillId="31" borderId="0" xfId="0" applyFont="1" applyFill="1" applyProtection="1">
      <protection hidden="1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1" fontId="29" fillId="10" borderId="1" xfId="0" applyNumberFormat="1" applyFont="1" applyFill="1" applyBorder="1" applyAlignment="1" applyProtection="1">
      <alignment horizontal="center"/>
      <protection hidden="1"/>
    </xf>
    <xf numFmtId="0" fontId="29" fillId="10" borderId="1" xfId="0" applyFont="1" applyFill="1" applyBorder="1" applyAlignment="1" applyProtection="1">
      <alignment horizontal="center"/>
      <protection hidden="1"/>
    </xf>
    <xf numFmtId="0" fontId="29" fillId="10" borderId="7" xfId="0" applyFont="1" applyFill="1" applyBorder="1" applyAlignment="1" applyProtection="1">
      <alignment horizontal="center"/>
      <protection hidden="1"/>
    </xf>
    <xf numFmtId="0" fontId="18" fillId="0" borderId="0" xfId="0" applyFont="1" applyFill="1" applyBorder="1" applyAlignment="1" applyProtection="1">
      <alignment horizontal="center"/>
      <protection hidden="1"/>
    </xf>
    <xf numFmtId="0" fontId="23" fillId="31" borderId="0" xfId="0" applyFont="1" applyFill="1" applyProtection="1">
      <protection hidden="1"/>
    </xf>
    <xf numFmtId="0" fontId="23" fillId="10" borderId="7" xfId="0" applyFont="1" applyFill="1" applyBorder="1" applyAlignment="1" applyProtection="1">
      <alignment horizontal="center" vertical="center"/>
      <protection hidden="1"/>
    </xf>
    <xf numFmtId="0" fontId="23" fillId="10" borderId="1" xfId="0" applyFont="1" applyFill="1" applyBorder="1" applyAlignment="1" applyProtection="1">
      <alignment horizontal="center" vertical="center"/>
      <protection hidden="1"/>
    </xf>
    <xf numFmtId="0" fontId="38" fillId="10" borderId="1" xfId="0" applyFont="1" applyFill="1" applyBorder="1" applyAlignment="1" applyProtection="1">
      <alignment horizontal="center"/>
      <protection hidden="1"/>
    </xf>
    <xf numFmtId="0" fontId="38" fillId="0" borderId="1" xfId="0" applyFont="1" applyFill="1" applyBorder="1" applyAlignment="1" applyProtection="1">
      <alignment horizontal="center"/>
      <protection locked="0"/>
    </xf>
    <xf numFmtId="0" fontId="23" fillId="0" borderId="0" xfId="0" applyFont="1" applyFill="1" applyBorder="1" applyAlignment="1" applyProtection="1">
      <alignment horizontal="center"/>
      <protection hidden="1"/>
    </xf>
    <xf numFmtId="0" fontId="23" fillId="0" borderId="1" xfId="0" applyFont="1" applyFill="1" applyBorder="1" applyAlignment="1" applyProtection="1">
      <alignment vertical="center"/>
      <protection locked="0"/>
    </xf>
    <xf numFmtId="1" fontId="29" fillId="10" borderId="1" xfId="0" applyNumberFormat="1" applyFont="1" applyFill="1" applyBorder="1" applyAlignment="1" applyProtection="1">
      <alignment horizontal="center" vertical="center"/>
      <protection hidden="1"/>
    </xf>
    <xf numFmtId="1" fontId="38" fillId="10" borderId="1" xfId="0" applyNumberFormat="1" applyFont="1" applyFill="1" applyBorder="1" applyAlignment="1" applyProtection="1">
      <alignment horizontal="center" vertical="center"/>
      <protection hidden="1"/>
    </xf>
    <xf numFmtId="1" fontId="38" fillId="10" borderId="1" xfId="0" applyNumberFormat="1" applyFont="1" applyFill="1" applyBorder="1" applyAlignment="1" applyProtection="1">
      <alignment horizontal="center"/>
      <protection hidden="1"/>
    </xf>
    <xf numFmtId="0" fontId="29" fillId="6" borderId="1" xfId="0" applyFont="1" applyFill="1" applyBorder="1" applyAlignment="1" applyProtection="1">
      <alignment horizontal="center" vertical="center"/>
      <protection locked="0"/>
    </xf>
    <xf numFmtId="0" fontId="8" fillId="0" borderId="2" xfId="0" applyFont="1" applyFill="1" applyBorder="1" applyAlignment="1" applyProtection="1">
      <alignment horizontal="center" vertical="center" textRotation="90"/>
      <protection hidden="1"/>
    </xf>
    <xf numFmtId="0" fontId="8" fillId="0" borderId="8" xfId="0" applyFont="1" applyFill="1" applyBorder="1" applyAlignment="1" applyProtection="1">
      <alignment horizontal="center" vertical="center" textRotation="90"/>
      <protection hidden="1"/>
    </xf>
    <xf numFmtId="0" fontId="8" fillId="0" borderId="7" xfId="0" applyFont="1" applyFill="1" applyBorder="1" applyAlignment="1" applyProtection="1">
      <alignment horizontal="center" vertical="center" textRotation="90"/>
      <protection hidden="1"/>
    </xf>
    <xf numFmtId="0" fontId="8" fillId="20" borderId="0" xfId="0" applyFont="1" applyFill="1" applyAlignment="1" applyProtection="1">
      <protection hidden="1"/>
    </xf>
    <xf numFmtId="0" fontId="8" fillId="9" borderId="0" xfId="0" applyFont="1" applyFill="1" applyAlignment="1" applyProtection="1">
      <protection hidden="1"/>
    </xf>
    <xf numFmtId="2" fontId="6" fillId="10" borderId="1" xfId="0" applyNumberFormat="1" applyFont="1" applyFill="1" applyBorder="1" applyAlignment="1" applyProtection="1">
      <alignment horizontal="center" vertical="top"/>
      <protection hidden="1"/>
    </xf>
    <xf numFmtId="0" fontId="38" fillId="10" borderId="2" xfId="0" applyFont="1" applyFill="1" applyBorder="1" applyAlignment="1" applyProtection="1">
      <alignment horizontal="center" vertical="center"/>
      <protection hidden="1"/>
    </xf>
    <xf numFmtId="0" fontId="38" fillId="10" borderId="2" xfId="0" applyFont="1" applyFill="1" applyBorder="1" applyAlignment="1" applyProtection="1">
      <alignment horizontal="center" vertical="center" wrapText="1"/>
      <protection hidden="1"/>
    </xf>
    <xf numFmtId="0" fontId="38" fillId="10" borderId="8" xfId="0" applyFont="1" applyFill="1" applyBorder="1" applyAlignment="1" applyProtection="1">
      <alignment horizontal="center" vertical="center" wrapText="1"/>
      <protection hidden="1"/>
    </xf>
    <xf numFmtId="0" fontId="38" fillId="10" borderId="8" xfId="0" applyFont="1" applyFill="1" applyBorder="1" applyAlignment="1" applyProtection="1">
      <alignment vertical="center"/>
      <protection hidden="1"/>
    </xf>
    <xf numFmtId="0" fontId="38" fillId="10" borderId="7" xfId="0" applyFont="1" applyFill="1" applyBorder="1" applyAlignment="1" applyProtection="1">
      <alignment horizontal="center" vertical="center" wrapText="1"/>
      <protection hidden="1"/>
    </xf>
    <xf numFmtId="0" fontId="23" fillId="20" borderId="0" xfId="0" applyFont="1" applyFill="1" applyAlignment="1" applyProtection="1">
      <alignment vertical="center"/>
      <protection hidden="1"/>
    </xf>
    <xf numFmtId="0" fontId="23" fillId="2" borderId="0" xfId="0" applyFont="1" applyFill="1" applyAlignment="1" applyProtection="1">
      <alignment vertical="center"/>
      <protection hidden="1"/>
    </xf>
    <xf numFmtId="0" fontId="23" fillId="2" borderId="1" xfId="0" applyFont="1" applyFill="1" applyBorder="1" applyAlignment="1" applyProtection="1">
      <alignment horizontal="center" vertical="center"/>
      <protection locked="0"/>
    </xf>
    <xf numFmtId="0" fontId="38" fillId="10" borderId="1" xfId="0" applyFont="1" applyFill="1" applyBorder="1" applyAlignment="1" applyProtection="1">
      <alignment horizontal="center" vertical="center"/>
      <protection hidden="1"/>
    </xf>
    <xf numFmtId="2" fontId="23" fillId="10" borderId="1" xfId="0" applyNumberFormat="1" applyFont="1" applyFill="1" applyBorder="1" applyAlignment="1" applyProtection="1">
      <alignment horizontal="center" vertical="top"/>
      <protection hidden="1"/>
    </xf>
    <xf numFmtId="2" fontId="23" fillId="2" borderId="0" xfId="0" applyNumberFormat="1" applyFont="1" applyFill="1" applyBorder="1" applyAlignment="1" applyProtection="1">
      <alignment horizontal="center" vertical="top"/>
      <protection hidden="1"/>
    </xf>
    <xf numFmtId="2" fontId="23" fillId="20" borderId="0" xfId="0" applyNumberFormat="1" applyFont="1" applyFill="1" applyBorder="1" applyAlignment="1" applyProtection="1">
      <alignment vertical="top"/>
      <protection hidden="1"/>
    </xf>
    <xf numFmtId="0" fontId="23" fillId="20" borderId="0" xfId="0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32" fillId="10" borderId="1" xfId="0" applyFont="1" applyFill="1" applyBorder="1" applyAlignment="1" applyProtection="1">
      <alignment horizontal="center" vertical="center"/>
      <protection hidden="1"/>
    </xf>
    <xf numFmtId="49" fontId="32" fillId="10" borderId="1" xfId="0" applyNumberFormat="1" applyFont="1" applyFill="1" applyBorder="1" applyAlignment="1" applyProtection="1">
      <alignment horizontal="center" vertical="center"/>
      <protection hidden="1"/>
    </xf>
    <xf numFmtId="0" fontId="6" fillId="10" borderId="1" xfId="0" applyFont="1" applyFill="1" applyBorder="1" applyAlignment="1" applyProtection="1">
      <alignment horizontal="center" vertical="center" wrapText="1"/>
      <protection hidden="1"/>
    </xf>
    <xf numFmtId="0" fontId="44" fillId="0" borderId="1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shrinkToFit="1"/>
      <protection hidden="1"/>
    </xf>
    <xf numFmtId="0" fontId="8" fillId="0" borderId="1" xfId="0" applyFont="1" applyFill="1" applyBorder="1" applyAlignment="1" applyProtection="1">
      <alignment horizontal="center" shrinkToFit="1"/>
      <protection locked="0"/>
    </xf>
    <xf numFmtId="0" fontId="18" fillId="0" borderId="1" xfId="0" applyFont="1" applyFill="1" applyBorder="1" applyAlignment="1" applyProtection="1">
      <alignment horizontal="center" vertical="center" textRotation="90" shrinkToFit="1"/>
      <protection hidden="1"/>
    </xf>
    <xf numFmtId="0" fontId="32" fillId="0" borderId="1" xfId="0" applyFont="1" applyFill="1" applyBorder="1" applyAlignment="1" applyProtection="1">
      <alignment horizontal="center" vertical="center" textRotation="90" shrinkToFit="1"/>
      <protection hidden="1"/>
    </xf>
    <xf numFmtId="0" fontId="46" fillId="0" borderId="1" xfId="0" applyFont="1" applyFill="1" applyBorder="1" applyAlignment="1" applyProtection="1">
      <alignment horizontal="center" vertical="center" textRotation="90" shrinkToFit="1"/>
      <protection hidden="1"/>
    </xf>
    <xf numFmtId="0" fontId="38" fillId="0" borderId="1" xfId="0" applyFont="1" applyFill="1" applyBorder="1" applyAlignment="1" applyProtection="1">
      <alignment horizontal="center" vertical="center" textRotation="90" shrinkToFit="1"/>
      <protection hidden="1"/>
    </xf>
    <xf numFmtId="2" fontId="23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0" xfId="0" applyFont="1" applyFill="1" applyBorder="1" applyAlignment="1" applyProtection="1">
      <alignment horizontal="center" vertical="center" shrinkToFit="1"/>
      <protection hidden="1"/>
    </xf>
    <xf numFmtId="0" fontId="38" fillId="0" borderId="8" xfId="0" applyFont="1" applyFill="1" applyBorder="1" applyAlignment="1" applyProtection="1">
      <alignment horizontal="center" vertical="center"/>
      <protection hidden="1"/>
    </xf>
    <xf numFmtId="0" fontId="38" fillId="0" borderId="8" xfId="0" applyFont="1" applyFill="1" applyBorder="1" applyAlignment="1" applyProtection="1">
      <alignment horizontal="center" vertical="center" wrapText="1"/>
      <protection hidden="1"/>
    </xf>
    <xf numFmtId="0" fontId="38" fillId="0" borderId="8" xfId="0" applyFont="1" applyFill="1" applyBorder="1" applyAlignment="1" applyProtection="1">
      <alignment vertical="center"/>
      <protection hidden="1"/>
    </xf>
    <xf numFmtId="0" fontId="8" fillId="13" borderId="0" xfId="0" applyFont="1" applyFill="1" applyAlignment="1" applyProtection="1">
      <alignment vertical="center"/>
      <protection hidden="1"/>
    </xf>
    <xf numFmtId="0" fontId="18" fillId="13" borderId="0" xfId="0" applyFont="1" applyFill="1" applyAlignment="1" applyProtection="1">
      <alignment horizontal="center" vertical="center"/>
      <protection hidden="1"/>
    </xf>
    <xf numFmtId="0" fontId="8" fillId="13" borderId="0" xfId="0" applyFont="1" applyFill="1" applyAlignment="1" applyProtection="1">
      <alignment horizontal="center" vertical="center"/>
      <protection hidden="1"/>
    </xf>
    <xf numFmtId="2" fontId="8" fillId="13" borderId="0" xfId="0" applyNumberFormat="1" applyFont="1" applyFill="1" applyBorder="1" applyAlignment="1" applyProtection="1">
      <alignment vertical="top"/>
      <protection hidden="1"/>
    </xf>
    <xf numFmtId="0" fontId="8" fillId="13" borderId="0" xfId="0" applyFont="1" applyFill="1" applyBorder="1" applyAlignment="1" applyProtection="1">
      <alignment vertical="center"/>
      <protection hidden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32" fillId="0" borderId="1" xfId="0" applyFont="1" applyFill="1" applyBorder="1" applyAlignment="1" applyProtection="1">
      <alignment horizontal="center" vertical="center"/>
      <protection hidden="1"/>
    </xf>
    <xf numFmtId="49" fontId="32" fillId="0" borderId="1" xfId="0" applyNumberFormat="1" applyFont="1" applyFill="1" applyBorder="1" applyAlignment="1" applyProtection="1">
      <alignment horizontal="center" vertical="center"/>
      <protection hidden="1"/>
    </xf>
    <xf numFmtId="0" fontId="23" fillId="0" borderId="7" xfId="0" applyFont="1" applyFill="1" applyBorder="1" applyAlignment="1" applyProtection="1">
      <alignment horizontal="center" vertical="center"/>
      <protection hidden="1"/>
    </xf>
    <xf numFmtId="0" fontId="23" fillId="13" borderId="0" xfId="0" applyFont="1" applyFill="1" applyAlignment="1" applyProtection="1">
      <alignment vertical="center"/>
      <protection hidden="1"/>
    </xf>
    <xf numFmtId="2" fontId="23" fillId="13" borderId="0" xfId="0" applyNumberFormat="1" applyFont="1" applyFill="1" applyBorder="1" applyAlignment="1" applyProtection="1">
      <alignment vertical="top"/>
      <protection hidden="1"/>
    </xf>
    <xf numFmtId="0" fontId="23" fillId="13" borderId="0" xfId="0" applyFont="1" applyFill="1" applyBorder="1" applyAlignment="1" applyProtection="1">
      <alignment vertical="center"/>
      <protection hidden="1"/>
    </xf>
    <xf numFmtId="0" fontId="10" fillId="0" borderId="0" xfId="0" applyFont="1" applyFill="1" applyBorder="1" applyAlignment="1" applyProtection="1">
      <alignment horizontal="center" vertical="center" wrapText="1"/>
      <protection hidden="1"/>
    </xf>
    <xf numFmtId="2" fontId="11" fillId="0" borderId="0" xfId="0" applyNumberFormat="1" applyFont="1" applyFill="1" applyBorder="1" applyAlignment="1" applyProtection="1">
      <alignment horizontal="center" vertical="center"/>
      <protection hidden="1"/>
    </xf>
    <xf numFmtId="0" fontId="8" fillId="13" borderId="0" xfId="0" applyFont="1" applyFill="1" applyProtection="1">
      <protection hidden="1"/>
    </xf>
    <xf numFmtId="0" fontId="32" fillId="13" borderId="0" xfId="0" applyFont="1" applyFill="1" applyAlignment="1" applyProtection="1">
      <alignment horizontal="center" vertical="center"/>
      <protection hidden="1"/>
    </xf>
    <xf numFmtId="0" fontId="10" fillId="13" borderId="0" xfId="0" applyFont="1" applyFill="1" applyProtection="1">
      <protection hidden="1"/>
    </xf>
    <xf numFmtId="0" fontId="11" fillId="13" borderId="0" xfId="0" applyFont="1" applyFill="1" applyProtection="1">
      <protection hidden="1"/>
    </xf>
    <xf numFmtId="0" fontId="3" fillId="13" borderId="0" xfId="0" applyFont="1" applyFill="1" applyAlignment="1" applyProtection="1">
      <protection hidden="1"/>
    </xf>
    <xf numFmtId="0" fontId="36" fillId="13" borderId="0" xfId="0" applyFont="1" applyFill="1" applyProtection="1">
      <protection hidden="1"/>
    </xf>
    <xf numFmtId="0" fontId="37" fillId="13" borderId="0" xfId="0" applyFont="1" applyFill="1" applyAlignment="1" applyProtection="1">
      <alignment horizontal="center" vertical="center"/>
      <protection hidden="1"/>
    </xf>
    <xf numFmtId="0" fontId="11" fillId="13" borderId="0" xfId="0" applyFont="1" applyFill="1" applyAlignment="1" applyProtection="1">
      <alignment vertical="center"/>
      <protection hidden="1"/>
    </xf>
    <xf numFmtId="0" fontId="1" fillId="13" borderId="0" xfId="0" applyFont="1" applyFill="1" applyAlignment="1" applyProtection="1">
      <alignment vertical="center"/>
      <protection hidden="1"/>
    </xf>
    <xf numFmtId="0" fontId="3" fillId="13" borderId="0" xfId="0" applyFont="1" applyFill="1" applyAlignment="1" applyProtection="1">
      <alignment vertical="center"/>
      <protection hidden="1"/>
    </xf>
    <xf numFmtId="0" fontId="23" fillId="13" borderId="0" xfId="0" applyFont="1" applyFill="1" applyProtection="1">
      <protection hidden="1"/>
    </xf>
    <xf numFmtId="0" fontId="23" fillId="13" borderId="0" xfId="0" applyFont="1" applyFill="1" applyBorder="1" applyAlignment="1" applyProtection="1">
      <alignment horizontal="center" vertical="center" textRotation="90" shrinkToFit="1"/>
      <protection hidden="1"/>
    </xf>
    <xf numFmtId="2" fontId="23" fillId="13" borderId="0" xfId="0" applyNumberFormat="1" applyFont="1" applyFill="1" applyBorder="1" applyAlignment="1" applyProtection="1">
      <alignment horizontal="center" vertical="center" shrinkToFit="1"/>
      <protection hidden="1"/>
    </xf>
    <xf numFmtId="0" fontId="23" fillId="13" borderId="0" xfId="0" applyFont="1" applyFill="1" applyBorder="1" applyAlignment="1" applyProtection="1">
      <alignment horizontal="center" vertical="center" shrinkToFit="1"/>
      <protection hidden="1"/>
    </xf>
    <xf numFmtId="0" fontId="8" fillId="10" borderId="1" xfId="0" applyFont="1" applyFill="1" applyBorder="1" applyAlignment="1" applyProtection="1">
      <alignment horizontal="center"/>
      <protection hidden="1"/>
    </xf>
    <xf numFmtId="0" fontId="8" fillId="10" borderId="1" xfId="0" applyFont="1" applyFill="1" applyBorder="1" applyAlignment="1" applyProtection="1">
      <alignment shrinkToFit="1"/>
      <protection hidden="1"/>
    </xf>
    <xf numFmtId="0" fontId="8" fillId="13" borderId="0" xfId="0" applyFont="1" applyFill="1" applyAlignment="1" applyProtection="1">
      <protection hidden="1"/>
    </xf>
    <xf numFmtId="0" fontId="1" fillId="13" borderId="0" xfId="0" applyFont="1" applyFill="1" applyAlignment="1" applyProtection="1">
      <protection hidden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44" fillId="10" borderId="1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Protection="1">
      <protection hidden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8" fillId="0" borderId="8" xfId="0" applyFont="1" applyBorder="1" applyAlignment="1" applyProtection="1">
      <alignment horizontal="center" vertical="center"/>
      <protection hidden="1"/>
    </xf>
    <xf numFmtId="0" fontId="8" fillId="0" borderId="13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8" fillId="0" borderId="15" xfId="0" applyFont="1" applyBorder="1" applyAlignment="1" applyProtection="1">
      <alignment horizontal="center" vertical="center"/>
      <protection hidden="1"/>
    </xf>
    <xf numFmtId="0" fontId="8" fillId="0" borderId="7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8" fillId="0" borderId="0" xfId="0" applyFont="1" applyBorder="1" applyProtection="1">
      <protection hidden="1"/>
    </xf>
    <xf numFmtId="0" fontId="8" fillId="0" borderId="0" xfId="0" applyFont="1" applyAlignment="1" applyProtection="1">
      <protection hidden="1"/>
    </xf>
    <xf numFmtId="0" fontId="9" fillId="20" borderId="0" xfId="0" applyFont="1" applyFill="1" applyProtection="1">
      <protection hidden="1"/>
    </xf>
    <xf numFmtId="0" fontId="22" fillId="20" borderId="0" xfId="0" applyFont="1" applyFill="1" applyProtection="1">
      <protection hidden="1"/>
    </xf>
    <xf numFmtId="0" fontId="9" fillId="33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22" fillId="0" borderId="0" xfId="0" applyFont="1" applyFill="1" applyProtection="1">
      <protection hidden="1"/>
    </xf>
    <xf numFmtId="0" fontId="11" fillId="0" borderId="0" xfId="0" applyFont="1" applyFill="1" applyAlignment="1" applyProtection="1">
      <alignment horizontal="center"/>
      <protection hidden="1"/>
    </xf>
    <xf numFmtId="0" fontId="10" fillId="10" borderId="10" xfId="0" applyFont="1" applyFill="1" applyBorder="1" applyAlignment="1" applyProtection="1">
      <alignment vertical="center"/>
      <protection hidden="1"/>
    </xf>
    <xf numFmtId="0" fontId="9" fillId="10" borderId="11" xfId="0" applyFont="1" applyFill="1" applyBorder="1" applyAlignment="1" applyProtection="1">
      <alignment vertical="center"/>
      <protection hidden="1"/>
    </xf>
    <xf numFmtId="0" fontId="9" fillId="10" borderId="12" xfId="0" applyFont="1" applyFill="1" applyBorder="1" applyAlignment="1" applyProtection="1">
      <alignment vertical="center"/>
      <protection hidden="1"/>
    </xf>
    <xf numFmtId="0" fontId="15" fillId="10" borderId="2" xfId="0" applyFont="1" applyFill="1" applyBorder="1" applyAlignment="1" applyProtection="1">
      <alignment horizontal="center" vertical="center"/>
      <protection hidden="1"/>
    </xf>
    <xf numFmtId="0" fontId="20" fillId="10" borderId="10" xfId="0" applyFont="1" applyFill="1" applyBorder="1" applyAlignment="1" applyProtection="1">
      <alignment horizontal="center" vertical="center"/>
      <protection hidden="1"/>
    </xf>
    <xf numFmtId="0" fontId="48" fillId="10" borderId="1" xfId="0" applyFont="1" applyFill="1" applyBorder="1" applyAlignment="1" applyProtection="1">
      <alignment horizontal="center" vertical="center"/>
      <protection hidden="1"/>
    </xf>
    <xf numFmtId="0" fontId="48" fillId="10" borderId="2" xfId="0" applyFont="1" applyFill="1" applyBorder="1" applyAlignment="1" applyProtection="1">
      <alignment horizontal="center" vertical="center"/>
      <protection hidden="1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0" fontId="20" fillId="10" borderId="7" xfId="0" applyFont="1" applyFill="1" applyBorder="1" applyAlignment="1" applyProtection="1">
      <alignment horizontal="center" vertical="center"/>
      <protection hidden="1"/>
    </xf>
    <xf numFmtId="0" fontId="48" fillId="10" borderId="7" xfId="0" applyFont="1" applyFill="1" applyBorder="1" applyAlignment="1" applyProtection="1">
      <alignment horizontal="center" vertical="center"/>
      <protection hidden="1"/>
    </xf>
    <xf numFmtId="0" fontId="22" fillId="10" borderId="1" xfId="0" applyFont="1" applyFill="1" applyBorder="1" applyAlignment="1" applyProtection="1">
      <alignment horizontal="center" vertical="center"/>
      <protection hidden="1"/>
    </xf>
    <xf numFmtId="0" fontId="22" fillId="33" borderId="0" xfId="0" applyFont="1" applyFill="1" applyProtection="1">
      <protection hidden="1"/>
    </xf>
    <xf numFmtId="0" fontId="9" fillId="34" borderId="0" xfId="0" applyFont="1" applyFill="1" applyProtection="1">
      <protection hidden="1"/>
    </xf>
    <xf numFmtId="0" fontId="10" fillId="34" borderId="0" xfId="0" applyFont="1" applyFill="1" applyAlignment="1" applyProtection="1">
      <alignment horizontal="center" vertical="center"/>
      <protection hidden="1"/>
    </xf>
    <xf numFmtId="0" fontId="9" fillId="9" borderId="0" xfId="0" applyFont="1" applyFill="1" applyProtection="1">
      <protection hidden="1"/>
    </xf>
    <xf numFmtId="0" fontId="10" fillId="0" borderId="0" xfId="0" applyFont="1" applyFill="1" applyAlignment="1" applyProtection="1">
      <alignment horizontal="center" vertical="center"/>
      <protection hidden="1"/>
    </xf>
    <xf numFmtId="0" fontId="11" fillId="0" borderId="14" xfId="0" applyFont="1" applyFill="1" applyBorder="1" applyAlignment="1" applyProtection="1">
      <alignment horizontal="center" vertical="center"/>
      <protection hidden="1"/>
    </xf>
    <xf numFmtId="0" fontId="10" fillId="10" borderId="2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horizontal="center" vertical="center" textRotation="90" wrapText="1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center" vertical="center" shrinkToFit="1"/>
      <protection hidden="1"/>
    </xf>
    <xf numFmtId="0" fontId="10" fillId="0" borderId="0" xfId="0" applyFont="1" applyFill="1" applyBorder="1" applyAlignment="1" applyProtection="1">
      <alignment horizontal="center" vertical="center" shrinkToFit="1"/>
      <protection hidden="1"/>
    </xf>
    <xf numFmtId="1" fontId="10" fillId="0" borderId="0" xfId="0" applyNumberFormat="1" applyFont="1" applyFill="1" applyBorder="1" applyAlignment="1" applyProtection="1">
      <alignment horizontal="center" vertical="center"/>
      <protection hidden="1"/>
    </xf>
    <xf numFmtId="0" fontId="10" fillId="9" borderId="0" xfId="0" applyFont="1" applyFill="1" applyAlignment="1" applyProtection="1">
      <alignment horizontal="center" vertical="center"/>
      <protection hidden="1"/>
    </xf>
    <xf numFmtId="0" fontId="9" fillId="0" borderId="0" xfId="0" applyFont="1" applyFill="1" applyAlignment="1" applyProtection="1">
      <alignment vertical="center"/>
      <protection hidden="1"/>
    </xf>
    <xf numFmtId="0" fontId="9" fillId="20" borderId="0" xfId="0" applyFont="1" applyFill="1" applyAlignment="1" applyProtection="1">
      <alignment horizontal="center" vertical="center"/>
      <protection hidden="1"/>
    </xf>
    <xf numFmtId="0" fontId="9" fillId="0" borderId="0" xfId="0" applyFont="1" applyFill="1" applyAlignment="1" applyProtection="1">
      <alignment horizontal="center" vertical="center"/>
      <protection hidden="1"/>
    </xf>
    <xf numFmtId="0" fontId="9" fillId="33" borderId="0" xfId="0" applyFont="1" applyFill="1" applyAlignment="1" applyProtection="1">
      <alignment horizontal="center" vertical="center"/>
      <protection hidden="1"/>
    </xf>
    <xf numFmtId="0" fontId="49" fillId="0" borderId="1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 applyProtection="1">
      <alignment horizontal="center" vertical="center"/>
      <protection hidden="1"/>
    </xf>
    <xf numFmtId="0" fontId="20" fillId="10" borderId="1" xfId="0" applyFont="1" applyFill="1" applyBorder="1" applyAlignment="1" applyProtection="1">
      <alignment horizontal="center" vertical="center"/>
      <protection hidden="1"/>
    </xf>
    <xf numFmtId="0" fontId="20" fillId="0" borderId="1" xfId="0" applyFont="1" applyFill="1" applyBorder="1" applyAlignment="1" applyProtection="1">
      <alignment horizontal="center" vertical="center"/>
      <protection hidden="1"/>
    </xf>
    <xf numFmtId="0" fontId="9" fillId="34" borderId="0" xfId="0" applyFont="1" applyFill="1" applyAlignment="1" applyProtection="1">
      <alignment vertical="center"/>
      <protection hidden="1"/>
    </xf>
    <xf numFmtId="0" fontId="9" fillId="9" borderId="0" xfId="0" applyFont="1" applyFill="1" applyAlignment="1" applyProtection="1">
      <alignment vertical="center"/>
      <protection hidden="1"/>
    </xf>
    <xf numFmtId="0" fontId="22" fillId="0" borderId="1" xfId="0" applyFont="1" applyFill="1" applyBorder="1" applyAlignment="1" applyProtection="1">
      <alignment horizontal="center" vertical="center" shrinkToFit="1"/>
      <protection hidden="1"/>
    </xf>
    <xf numFmtId="0" fontId="20" fillId="0" borderId="1" xfId="0" applyFont="1" applyFill="1" applyBorder="1" applyAlignment="1" applyProtection="1">
      <alignment horizontal="center" vertical="center" shrinkToFit="1"/>
      <protection hidden="1"/>
    </xf>
    <xf numFmtId="0" fontId="22" fillId="34" borderId="0" xfId="0" applyFont="1" applyFill="1" applyProtection="1">
      <protection hidden="1"/>
    </xf>
    <xf numFmtId="0" fontId="20" fillId="0" borderId="0" xfId="0" applyFont="1" applyFill="1" applyBorder="1" applyAlignment="1" applyProtection="1">
      <alignment horizontal="center" vertical="center" textRotation="90" wrapText="1"/>
      <protection hidden="1"/>
    </xf>
    <xf numFmtId="0" fontId="22" fillId="9" borderId="0" xfId="0" applyFont="1" applyFill="1" applyProtection="1">
      <protection hidden="1"/>
    </xf>
    <xf numFmtId="0" fontId="23" fillId="0" borderId="1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hidden="1"/>
    </xf>
    <xf numFmtId="0" fontId="1" fillId="0" borderId="0" xfId="0" applyFont="1" applyFill="1" applyAlignment="1" applyProtection="1">
      <alignment horizontal="center" vertical="center"/>
      <protection hidden="1"/>
    </xf>
    <xf numFmtId="0" fontId="18" fillId="0" borderId="1" xfId="0" applyFont="1" applyFill="1" applyBorder="1" applyAlignment="1" applyProtection="1">
      <alignment horizontal="left" vertical="center" shrinkToFit="1"/>
      <protection hidden="1"/>
    </xf>
    <xf numFmtId="0" fontId="23" fillId="0" borderId="1" xfId="0" applyFont="1" applyFill="1" applyBorder="1" applyAlignment="1" applyProtection="1">
      <alignment horizontal="center" vertical="center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6" xfId="0" applyFont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0" fontId="20" fillId="10" borderId="10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0" fontId="6" fillId="10" borderId="11" xfId="0" applyFont="1" applyFill="1" applyBorder="1" applyAlignment="1" applyProtection="1">
      <alignment horizontal="center" vertical="center"/>
      <protection hidden="1"/>
    </xf>
    <xf numFmtId="0" fontId="6" fillId="10" borderId="1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8" fillId="24" borderId="1" xfId="0" applyFont="1" applyFill="1" applyBorder="1" applyAlignment="1" applyProtection="1">
      <alignment horizontal="center"/>
      <protection locked="0"/>
    </xf>
    <xf numFmtId="0" fontId="29" fillId="0" borderId="1" xfId="0" applyFont="1" applyFill="1" applyBorder="1" applyAlignment="1" applyProtection="1">
      <alignment horizontal="center" vertical="center" textRotation="90" wrapText="1"/>
      <protection hidden="1"/>
    </xf>
    <xf numFmtId="2" fontId="11" fillId="0" borderId="1" xfId="0" applyNumberFormat="1" applyFont="1" applyFill="1" applyBorder="1" applyAlignment="1" applyProtection="1">
      <alignment horizontal="center" vertical="center" textRotation="90"/>
      <protection hidden="1"/>
    </xf>
    <xf numFmtId="0" fontId="20" fillId="0" borderId="1" xfId="0" applyFont="1" applyFill="1" applyBorder="1" applyAlignment="1" applyProtection="1">
      <alignment horizontal="center" vertical="center" wrapText="1"/>
      <protection hidden="1"/>
    </xf>
    <xf numFmtId="0" fontId="23" fillId="13" borderId="0" xfId="0" applyFont="1" applyFill="1" applyAlignment="1" applyProtection="1">
      <alignment horizontal="center" vertical="center"/>
      <protection hidden="1"/>
    </xf>
    <xf numFmtId="0" fontId="35" fillId="13" borderId="0" xfId="0" applyFont="1" applyFill="1" applyAlignment="1" applyProtection="1">
      <alignment vertical="center"/>
      <protection hidden="1"/>
    </xf>
    <xf numFmtId="0" fontId="35" fillId="0" borderId="0" xfId="0" applyFont="1" applyFill="1" applyAlignment="1" applyProtection="1">
      <alignment vertical="center"/>
      <protection hidden="1"/>
    </xf>
    <xf numFmtId="0" fontId="35" fillId="9" borderId="0" xfId="0" applyFont="1" applyFill="1" applyAlignment="1" applyProtection="1">
      <alignment vertical="center"/>
      <protection hidden="1"/>
    </xf>
    <xf numFmtId="0" fontId="6" fillId="13" borderId="0" xfId="0" applyFont="1" applyFill="1" applyAlignment="1" applyProtection="1">
      <alignment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Alignment="1" applyProtection="1">
      <alignment horizontal="center" vertical="center"/>
      <protection hidden="1"/>
    </xf>
    <xf numFmtId="0" fontId="6" fillId="13" borderId="0" xfId="0" applyFont="1" applyFill="1" applyAlignment="1" applyProtection="1">
      <alignment horizontal="center" vertical="center"/>
      <protection hidden="1"/>
    </xf>
    <xf numFmtId="0" fontId="6" fillId="9" borderId="0" xfId="0" applyFont="1" applyFill="1" applyAlignment="1" applyProtection="1">
      <alignment vertical="center"/>
      <protection hidden="1"/>
    </xf>
    <xf numFmtId="0" fontId="6" fillId="9" borderId="0" xfId="0" applyFont="1" applyFill="1" applyAlignment="1" applyProtection="1">
      <alignment horizontal="center" vertical="center"/>
      <protection hidden="1"/>
    </xf>
    <xf numFmtId="0" fontId="23" fillId="0" borderId="0" xfId="0" applyFont="1" applyFill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2" fontId="23" fillId="0" borderId="1" xfId="0" applyNumberFormat="1" applyFont="1" applyFill="1" applyBorder="1" applyAlignment="1" applyProtection="1">
      <alignment horizontal="center" vertical="center"/>
      <protection hidden="1"/>
    </xf>
    <xf numFmtId="2" fontId="18" fillId="9" borderId="0" xfId="0" applyNumberFormat="1" applyFont="1" applyFill="1" applyAlignment="1" applyProtection="1">
      <alignment vertical="center"/>
      <protection hidden="1"/>
    </xf>
    <xf numFmtId="0" fontId="38" fillId="0" borderId="2" xfId="0" applyFont="1" applyFill="1" applyBorder="1" applyAlignment="1" applyProtection="1">
      <alignment horizontal="center" vertical="center" textRotation="90" wrapText="1"/>
      <protection hidden="1"/>
    </xf>
    <xf numFmtId="0" fontId="38" fillId="0" borderId="1" xfId="0" applyFont="1" applyFill="1" applyBorder="1" applyAlignment="1" applyProtection="1">
      <alignment horizontal="center" vertical="center" shrinkToFit="1"/>
      <protection hidden="1"/>
    </xf>
    <xf numFmtId="1" fontId="2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38" fillId="13" borderId="0" xfId="0" applyFont="1" applyFill="1" applyAlignment="1" applyProtection="1">
      <alignment vertical="center"/>
      <protection hidden="1"/>
    </xf>
    <xf numFmtId="0" fontId="38" fillId="0" borderId="0" xfId="0" applyFont="1" applyFill="1" applyAlignment="1" applyProtection="1">
      <alignment vertical="center"/>
      <protection hidden="1"/>
    </xf>
    <xf numFmtId="0" fontId="38" fillId="9" borderId="0" xfId="0" applyFont="1" applyFill="1" applyAlignment="1" applyProtection="1">
      <alignment vertical="center"/>
      <protection hidden="1"/>
    </xf>
    <xf numFmtId="2" fontId="22" fillId="13" borderId="4" xfId="0" applyNumberFormat="1" applyFont="1" applyFill="1" applyBorder="1" applyAlignment="1" applyProtection="1">
      <alignment horizontal="center" vertical="center"/>
      <protection hidden="1"/>
    </xf>
    <xf numFmtId="0" fontId="50" fillId="0" borderId="10" xfId="0" applyFont="1" applyFill="1" applyBorder="1" applyAlignment="1" applyProtection="1">
      <alignment horizontal="center" vertical="center"/>
      <protection hidden="1"/>
    </xf>
    <xf numFmtId="0" fontId="51" fillId="2" borderId="0" xfId="0" applyFont="1" applyFill="1" applyProtection="1">
      <protection hidden="1"/>
    </xf>
    <xf numFmtId="0" fontId="1" fillId="13" borderId="0" xfId="0" applyFont="1" applyFill="1" applyBorder="1" applyProtection="1">
      <protection hidden="1"/>
    </xf>
    <xf numFmtId="0" fontId="51" fillId="2" borderId="0" xfId="0" applyFont="1" applyFill="1" applyBorder="1" applyProtection="1">
      <protection hidden="1"/>
    </xf>
    <xf numFmtId="0" fontId="1" fillId="9" borderId="0" xfId="0" applyFont="1" applyFill="1" applyBorder="1" applyProtection="1">
      <protection hidden="1"/>
    </xf>
    <xf numFmtId="0" fontId="17" fillId="2" borderId="0" xfId="0" applyFont="1" applyFill="1" applyAlignment="1" applyProtection="1">
      <alignment vertical="center"/>
      <protection hidden="1"/>
    </xf>
    <xf numFmtId="0" fontId="3" fillId="9" borderId="0" xfId="0" applyFont="1" applyFill="1" applyAlignment="1" applyProtection="1">
      <alignment vertical="center"/>
      <protection hidden="1"/>
    </xf>
    <xf numFmtId="0" fontId="1" fillId="13" borderId="0" xfId="0" applyFont="1" applyFill="1" applyAlignment="1" applyProtection="1">
      <alignment horizontal="center" vertical="center"/>
      <protection hidden="1"/>
    </xf>
    <xf numFmtId="0" fontId="51" fillId="2" borderId="0" xfId="0" applyFont="1" applyFill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center" vertical="center"/>
      <protection hidden="1"/>
    </xf>
    <xf numFmtId="0" fontId="8" fillId="2" borderId="1" xfId="0" applyFont="1" applyFill="1" applyBorder="1" applyAlignment="1" applyProtection="1">
      <alignment horizontal="left" vertical="center"/>
      <protection hidden="1"/>
    </xf>
    <xf numFmtId="0" fontId="51" fillId="13" borderId="0" xfId="0" applyFont="1" applyFill="1" applyProtection="1">
      <protection hidden="1"/>
    </xf>
    <xf numFmtId="0" fontId="3" fillId="2" borderId="0" xfId="0" applyFont="1" applyFill="1" applyAlignment="1" applyProtection="1">
      <alignment vertical="center" shrinkToFit="1"/>
      <protection hidden="1"/>
    </xf>
    <xf numFmtId="0" fontId="3" fillId="2" borderId="0" xfId="0" applyFont="1" applyFill="1" applyAlignment="1" applyProtection="1">
      <alignment horizontal="center" vertical="center" shrinkToFit="1"/>
      <protection hidden="1"/>
    </xf>
    <xf numFmtId="0" fontId="51" fillId="9" borderId="0" xfId="0" applyFont="1" applyFill="1" applyProtection="1">
      <protection hidden="1"/>
    </xf>
    <xf numFmtId="1" fontId="23" fillId="9" borderId="0" xfId="0" applyNumberFormat="1" applyFont="1" applyFill="1" applyAlignment="1" applyProtection="1">
      <alignment horizontal="center" vertical="center"/>
      <protection hidden="1"/>
    </xf>
    <xf numFmtId="0" fontId="18" fillId="20" borderId="0" xfId="0" applyFont="1" applyFill="1" applyProtection="1">
      <protection hidden="1"/>
    </xf>
    <xf numFmtId="0" fontId="24" fillId="20" borderId="0" xfId="0" applyFont="1" applyFill="1" applyProtection="1">
      <protection hidden="1"/>
    </xf>
    <xf numFmtId="0" fontId="24" fillId="20" borderId="0" xfId="0" applyFont="1" applyFill="1" applyAlignment="1" applyProtection="1">
      <alignment horizontal="center" vertical="center"/>
      <protection hidden="1"/>
    </xf>
    <xf numFmtId="0" fontId="18" fillId="0" borderId="0" xfId="0" applyFont="1" applyFill="1" applyAlignment="1" applyProtection="1">
      <alignment horizontal="center" vertical="center"/>
      <protection hidden="1"/>
    </xf>
    <xf numFmtId="0" fontId="18" fillId="0" borderId="0" xfId="0" applyFont="1" applyFill="1" applyAlignment="1" applyProtection="1">
      <alignment vertical="center"/>
      <protection hidden="1"/>
    </xf>
    <xf numFmtId="0" fontId="18" fillId="20" borderId="0" xfId="0" applyFont="1" applyFill="1" applyAlignment="1" applyProtection="1">
      <alignment vertical="top"/>
      <protection hidden="1"/>
    </xf>
    <xf numFmtId="0" fontId="18" fillId="0" borderId="0" xfId="0" applyFont="1" applyFill="1" applyAlignment="1" applyProtection="1">
      <alignment vertical="top"/>
      <protection hidden="1"/>
    </xf>
    <xf numFmtId="0" fontId="18" fillId="9" borderId="0" xfId="0" applyFont="1" applyFill="1" applyAlignment="1" applyProtection="1">
      <alignment vertical="top"/>
      <protection hidden="1"/>
    </xf>
    <xf numFmtId="1" fontId="18" fillId="4" borderId="1" xfId="0" applyNumberFormat="1" applyFont="1" applyFill="1" applyBorder="1" applyAlignment="1" applyProtection="1">
      <alignment horizontal="center" vertical="center"/>
      <protection hidden="1"/>
    </xf>
    <xf numFmtId="187" fontId="18" fillId="4" borderId="1" xfId="0" applyNumberFormat="1" applyFont="1" applyFill="1" applyBorder="1" applyAlignment="1" applyProtection="1">
      <alignment horizontal="center" vertical="center"/>
      <protection hidden="1"/>
    </xf>
    <xf numFmtId="0" fontId="18" fillId="0" borderId="1" xfId="0" applyFont="1" applyFill="1" applyBorder="1" applyAlignment="1" applyProtection="1">
      <alignment horizontal="center" vertical="center" shrinkToFit="1"/>
      <protection hidden="1"/>
    </xf>
    <xf numFmtId="0" fontId="18" fillId="4" borderId="1" xfId="0" applyFont="1" applyFill="1" applyBorder="1" applyAlignment="1" applyProtection="1">
      <alignment horizontal="center" vertical="center" shrinkToFit="1"/>
      <protection hidden="1"/>
    </xf>
    <xf numFmtId="0" fontId="18" fillId="4" borderId="1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Border="1" applyAlignment="1" applyProtection="1">
      <alignment vertical="center"/>
      <protection hidden="1"/>
    </xf>
    <xf numFmtId="0" fontId="18" fillId="0" borderId="0" xfId="0" applyFont="1" applyFill="1" applyAlignment="1" applyProtection="1"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4" fillId="20" borderId="0" xfId="0" applyFont="1" applyFill="1" applyAlignment="1" applyProtection="1">
      <alignment vertical="center"/>
      <protection hidden="1"/>
    </xf>
    <xf numFmtId="0" fontId="54" fillId="0" borderId="0" xfId="0" applyFont="1" applyFill="1" applyAlignment="1" applyProtection="1">
      <alignment vertical="center"/>
      <protection hidden="1"/>
    </xf>
    <xf numFmtId="0" fontId="54" fillId="9" borderId="0" xfId="0" applyFont="1" applyFill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3" applyFont="1" applyFill="1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left" vertical="center"/>
      <protection hidden="1"/>
    </xf>
    <xf numFmtId="0" fontId="22" fillId="0" borderId="0" xfId="3" applyFont="1" applyFill="1" applyAlignment="1" applyProtection="1">
      <alignment horizontal="center" vertical="center"/>
      <protection hidden="1"/>
    </xf>
    <xf numFmtId="0" fontId="3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/>
      <protection locked="0"/>
    </xf>
    <xf numFmtId="0" fontId="8" fillId="0" borderId="7" xfId="0" applyFont="1" applyBorder="1" applyAlignment="1" applyProtection="1">
      <alignment horizontal="center"/>
      <protection locked="0"/>
    </xf>
    <xf numFmtId="0" fontId="15" fillId="0" borderId="1" xfId="0" applyFont="1" applyFill="1" applyBorder="1" applyAlignment="1" applyProtection="1">
      <alignment horizontal="center" vertical="center"/>
      <protection hidden="1"/>
    </xf>
    <xf numFmtId="0" fontId="24" fillId="0" borderId="1" xfId="0" applyFont="1" applyFill="1" applyBorder="1" applyAlignment="1" applyProtection="1">
      <alignment horizontal="center" vertical="center" textRotation="90" wrapText="1"/>
      <protection hidden="1"/>
    </xf>
    <xf numFmtId="2" fontId="52" fillId="0" borderId="1" xfId="0" applyNumberFormat="1" applyFont="1" applyFill="1" applyBorder="1" applyAlignment="1" applyProtection="1">
      <alignment horizontal="center" vertical="center"/>
      <protection hidden="1"/>
    </xf>
    <xf numFmtId="0" fontId="18" fillId="10" borderId="3" xfId="0" applyFont="1" applyFill="1" applyBorder="1" applyAlignment="1" applyProtection="1">
      <alignment horizontal="center" vertical="center"/>
      <protection hidden="1"/>
    </xf>
    <xf numFmtId="0" fontId="18" fillId="10" borderId="2" xfId="0" applyFont="1" applyFill="1" applyBorder="1" applyAlignment="1" applyProtection="1">
      <alignment horizontal="center" vertical="center"/>
      <protection hidden="1"/>
    </xf>
    <xf numFmtId="0" fontId="18" fillId="10" borderId="8" xfId="0" applyFont="1" applyFill="1" applyBorder="1" applyAlignment="1" applyProtection="1">
      <alignment horizontal="center" vertical="center"/>
      <protection hidden="1"/>
    </xf>
    <xf numFmtId="0" fontId="18" fillId="10" borderId="7" xfId="0" applyFont="1" applyFill="1" applyBorder="1" applyAlignment="1" applyProtection="1">
      <alignment horizontal="center" vertical="center"/>
      <protection hidden="1"/>
    </xf>
    <xf numFmtId="0" fontId="57" fillId="10" borderId="3" xfId="0" applyFont="1" applyFill="1" applyBorder="1" applyAlignment="1" applyProtection="1">
      <alignment horizontal="center" vertical="center"/>
      <protection hidden="1"/>
    </xf>
    <xf numFmtId="0" fontId="57" fillId="10" borderId="2" xfId="0" applyFont="1" applyFill="1" applyBorder="1" applyAlignment="1" applyProtection="1">
      <alignment horizontal="center" vertical="center"/>
      <protection hidden="1"/>
    </xf>
    <xf numFmtId="0" fontId="57" fillId="10" borderId="8" xfId="0" applyFont="1" applyFill="1" applyBorder="1" applyAlignment="1" applyProtection="1">
      <alignment horizontal="center" vertical="center"/>
      <protection hidden="1"/>
    </xf>
    <xf numFmtId="0" fontId="57" fillId="10" borderId="7" xfId="0" applyFont="1" applyFill="1" applyBorder="1" applyAlignment="1" applyProtection="1">
      <alignment horizontal="center" vertical="center"/>
      <protection hidden="1"/>
    </xf>
    <xf numFmtId="0" fontId="58" fillId="10" borderId="1" xfId="0" applyFont="1" applyFill="1" applyBorder="1" applyAlignment="1" applyProtection="1">
      <alignment horizontal="center" vertical="center"/>
      <protection hidden="1"/>
    </xf>
    <xf numFmtId="2" fontId="20" fillId="0" borderId="12" xfId="0" applyNumberFormat="1" applyFont="1" applyFill="1" applyBorder="1" applyAlignment="1" applyProtection="1">
      <alignment horizontal="center" vertical="center"/>
      <protection hidden="1"/>
    </xf>
    <xf numFmtId="0" fontId="53" fillId="10" borderId="8" xfId="0" applyFont="1" applyFill="1" applyBorder="1" applyAlignment="1" applyProtection="1">
      <alignment horizontal="center" vertical="center"/>
      <protection hidden="1"/>
    </xf>
    <xf numFmtId="0" fontId="53" fillId="10" borderId="7" xfId="0" applyFont="1" applyFill="1" applyBorder="1" applyAlignment="1" applyProtection="1">
      <alignment horizontal="center" vertical="center"/>
      <protection hidden="1"/>
    </xf>
    <xf numFmtId="0" fontId="60" fillId="10" borderId="1" xfId="0" applyFont="1" applyFill="1" applyBorder="1" applyAlignment="1" applyProtection="1">
      <alignment horizontal="center" vertical="center"/>
      <protection locked="0"/>
    </xf>
    <xf numFmtId="0" fontId="24" fillId="10" borderId="23" xfId="0" applyFont="1" applyFill="1" applyBorder="1" applyAlignment="1" applyProtection="1">
      <alignment horizontal="center" vertical="center"/>
      <protection hidden="1"/>
    </xf>
    <xf numFmtId="0" fontId="24" fillId="10" borderId="1" xfId="0" applyFont="1" applyFill="1" applyBorder="1" applyAlignment="1" applyProtection="1">
      <alignment horizontal="center" vertical="center"/>
      <protection hidden="1"/>
    </xf>
    <xf numFmtId="0" fontId="23" fillId="0" borderId="2" xfId="0" applyFont="1" applyFill="1" applyBorder="1" applyAlignment="1" applyProtection="1">
      <alignment horizontal="center" vertical="center"/>
      <protection hidden="1"/>
    </xf>
    <xf numFmtId="0" fontId="23" fillId="0" borderId="2" xfId="0" applyFont="1" applyFill="1" applyBorder="1" applyAlignment="1" applyProtection="1">
      <alignment horizontal="center" vertical="center" wrapText="1"/>
      <protection hidden="1"/>
    </xf>
    <xf numFmtId="0" fontId="23" fillId="0" borderId="7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1" fontId="8" fillId="0" borderId="8" xfId="0" applyNumberFormat="1" applyFont="1" applyBorder="1" applyAlignment="1" applyProtection="1">
      <alignment horizontal="center" vertical="center"/>
      <protection hidden="1"/>
    </xf>
    <xf numFmtId="0" fontId="8" fillId="0" borderId="8" xfId="0" applyFont="1" applyBorder="1" applyAlignment="1" applyProtection="1">
      <alignment horizontal="center" vertical="center"/>
      <protection locked="0"/>
    </xf>
    <xf numFmtId="0" fontId="11" fillId="26" borderId="1" xfId="0" applyFont="1" applyFill="1" applyBorder="1" applyAlignment="1" applyProtection="1">
      <alignment horizontal="center" vertical="center"/>
      <protection hidden="1"/>
    </xf>
    <xf numFmtId="0" fontId="11" fillId="15" borderId="1" xfId="0" applyFont="1" applyFill="1" applyBorder="1" applyAlignment="1" applyProtection="1">
      <alignment horizontal="center" vertical="center"/>
      <protection locked="0"/>
    </xf>
    <xf numFmtId="191" fontId="11" fillId="15" borderId="10" xfId="0" applyNumberFormat="1" applyFont="1" applyFill="1" applyBorder="1" applyAlignment="1" applyProtection="1">
      <alignment horizontal="center" vertical="center"/>
      <protection locked="0"/>
    </xf>
    <xf numFmtId="191" fontId="11" fillId="15" borderId="11" xfId="0" applyNumberFormat="1" applyFont="1" applyFill="1" applyBorder="1" applyAlignment="1" applyProtection="1">
      <alignment horizontal="center" vertical="center"/>
      <protection locked="0"/>
    </xf>
    <xf numFmtId="191" fontId="11" fillId="15" borderId="12" xfId="0" applyNumberFormat="1" applyFont="1" applyFill="1" applyBorder="1" applyAlignment="1" applyProtection="1">
      <alignment horizontal="center" vertical="center"/>
      <protection locked="0"/>
    </xf>
    <xf numFmtId="0" fontId="39" fillId="27" borderId="0" xfId="0" applyFont="1" applyFill="1" applyAlignment="1" applyProtection="1">
      <alignment horizontal="center" vertical="center"/>
      <protection hidden="1"/>
    </xf>
    <xf numFmtId="0" fontId="39" fillId="27" borderId="0" xfId="0" applyFont="1" applyFill="1" applyBorder="1" applyAlignment="1" applyProtection="1">
      <alignment horizontal="center" vertical="center"/>
      <protection hidden="1"/>
    </xf>
    <xf numFmtId="0" fontId="11" fillId="30" borderId="1" xfId="0" applyFont="1" applyFill="1" applyBorder="1" applyAlignment="1" applyProtection="1">
      <alignment horizontal="left" vertical="center" indent="2"/>
      <protection hidden="1"/>
    </xf>
    <xf numFmtId="0" fontId="11" fillId="30" borderId="10" xfId="0" applyFont="1" applyFill="1" applyBorder="1" applyAlignment="1" applyProtection="1">
      <alignment horizontal="left" vertical="center" indent="2"/>
      <protection hidden="1"/>
    </xf>
    <xf numFmtId="0" fontId="11" fillId="30" borderId="11" xfId="0" applyFont="1" applyFill="1" applyBorder="1" applyAlignment="1" applyProtection="1">
      <alignment horizontal="left" vertical="center" indent="2"/>
      <protection hidden="1"/>
    </xf>
    <xf numFmtId="0" fontId="11" fillId="30" borderId="11" xfId="0" applyFont="1" applyFill="1" applyBorder="1" applyAlignment="1" applyProtection="1">
      <alignment horizontal="left" vertical="center"/>
      <protection hidden="1"/>
    </xf>
    <xf numFmtId="0" fontId="11" fillId="30" borderId="12" xfId="0" applyFont="1" applyFill="1" applyBorder="1" applyAlignment="1" applyProtection="1">
      <alignment horizontal="left" vertical="center"/>
      <protection hidden="1"/>
    </xf>
    <xf numFmtId="0" fontId="11" fillId="26" borderId="1" xfId="0" applyFont="1" applyFill="1" applyBorder="1" applyAlignment="1" applyProtection="1">
      <alignment horizontal="right" vertical="center" indent="1"/>
      <protection hidden="1"/>
    </xf>
    <xf numFmtId="0" fontId="11" fillId="0" borderId="1" xfId="0" applyFont="1" applyFill="1" applyBorder="1" applyAlignment="1" applyProtection="1">
      <alignment horizontal="left" vertical="center" indent="1"/>
      <protection hidden="1"/>
    </xf>
    <xf numFmtId="0" fontId="11" fillId="0" borderId="1" xfId="0" applyFont="1" applyFill="1" applyBorder="1" applyAlignment="1" applyProtection="1">
      <alignment horizontal="left" vertical="center" indent="1"/>
      <protection locked="0"/>
    </xf>
    <xf numFmtId="0" fontId="11" fillId="15" borderId="1" xfId="0" applyFont="1" applyFill="1" applyBorder="1" applyAlignment="1" applyProtection="1">
      <alignment horizontal="left" vertical="center" indent="1"/>
      <protection locked="0"/>
    </xf>
    <xf numFmtId="0" fontId="31" fillId="26" borderId="10" xfId="0" applyFont="1" applyFill="1" applyBorder="1" applyAlignment="1" applyProtection="1">
      <alignment horizontal="left" vertical="center"/>
      <protection hidden="1"/>
    </xf>
    <xf numFmtId="0" fontId="31" fillId="26" borderId="11" xfId="0" applyFont="1" applyFill="1" applyBorder="1" applyAlignment="1" applyProtection="1">
      <alignment horizontal="left" vertical="center"/>
      <protection hidden="1"/>
    </xf>
    <xf numFmtId="0" fontId="31" fillId="26" borderId="12" xfId="0" applyFont="1" applyFill="1" applyBorder="1" applyAlignment="1" applyProtection="1">
      <alignment horizontal="left" vertical="center"/>
      <protection hidden="1"/>
    </xf>
    <xf numFmtId="0" fontId="11" fillId="15" borderId="10" xfId="0" applyFont="1" applyFill="1" applyBorder="1" applyAlignment="1" applyProtection="1">
      <alignment horizontal="left" vertical="center" indent="1"/>
      <protection locked="0"/>
    </xf>
    <xf numFmtId="0" fontId="11" fillId="15" borderId="11" xfId="0" applyFont="1" applyFill="1" applyBorder="1" applyAlignment="1" applyProtection="1">
      <alignment horizontal="left" vertical="center" indent="1"/>
      <protection locked="0"/>
    </xf>
    <xf numFmtId="0" fontId="11" fillId="15" borderId="12" xfId="0" applyFont="1" applyFill="1" applyBorder="1" applyAlignment="1" applyProtection="1">
      <alignment horizontal="left" vertical="center" indent="1"/>
      <protection locked="0"/>
    </xf>
    <xf numFmtId="0" fontId="11" fillId="0" borderId="10" xfId="0" applyFont="1" applyFill="1" applyBorder="1" applyAlignment="1" applyProtection="1">
      <alignment horizontal="left" vertical="center" indent="1"/>
      <protection locked="0"/>
    </xf>
    <xf numFmtId="0" fontId="11" fillId="0" borderId="11" xfId="0" applyFont="1" applyFill="1" applyBorder="1" applyAlignment="1" applyProtection="1">
      <alignment horizontal="left" vertical="center" indent="1"/>
      <protection locked="0"/>
    </xf>
    <xf numFmtId="0" fontId="11" fillId="0" borderId="12" xfId="0" applyFont="1" applyFill="1" applyBorder="1" applyAlignment="1" applyProtection="1">
      <alignment horizontal="left" vertical="center" indent="1"/>
      <protection locked="0"/>
    </xf>
    <xf numFmtId="0" fontId="11" fillId="0" borderId="10" xfId="0" applyFont="1" applyFill="1" applyBorder="1" applyAlignment="1" applyProtection="1">
      <alignment horizontal="right" vertical="center"/>
      <protection hidden="1"/>
    </xf>
    <xf numFmtId="0" fontId="11" fillId="0" borderId="11" xfId="0" applyFont="1" applyFill="1" applyBorder="1" applyAlignment="1" applyProtection="1">
      <alignment horizontal="right" vertical="center"/>
      <protection hidden="1"/>
    </xf>
    <xf numFmtId="0" fontId="31" fillId="0" borderId="11" xfId="0" applyFont="1" applyFill="1" applyBorder="1" applyAlignment="1" applyProtection="1">
      <alignment horizontal="left" vertical="center" indent="1"/>
      <protection hidden="1"/>
    </xf>
    <xf numFmtId="0" fontId="11" fillId="0" borderId="11" xfId="0" applyFont="1" applyFill="1" applyBorder="1" applyAlignment="1" applyProtection="1">
      <alignment horizontal="center" vertical="center"/>
      <protection hidden="1"/>
    </xf>
    <xf numFmtId="0" fontId="31" fillId="0" borderId="12" xfId="0" applyFont="1" applyFill="1" applyBorder="1" applyAlignment="1" applyProtection="1">
      <alignment horizontal="left" vertical="center" indent="1"/>
      <protection hidden="1"/>
    </xf>
    <xf numFmtId="0" fontId="11" fillId="15" borderId="1" xfId="0" applyFont="1" applyFill="1" applyBorder="1" applyAlignment="1" applyProtection="1">
      <alignment horizontal="left" vertical="center" indent="1" shrinkToFit="1"/>
      <protection locked="0"/>
    </xf>
    <xf numFmtId="0" fontId="11" fillId="26" borderId="10" xfId="0" applyFont="1" applyFill="1" applyBorder="1" applyAlignment="1" applyProtection="1">
      <alignment horizontal="center" vertical="center"/>
      <protection hidden="1"/>
    </xf>
    <xf numFmtId="0" fontId="11" fillId="26" borderId="12" xfId="0" applyFont="1" applyFill="1" applyBorder="1" applyAlignment="1" applyProtection="1">
      <alignment horizontal="center" vertical="center"/>
      <protection hidden="1"/>
    </xf>
    <xf numFmtId="0" fontId="11" fillId="2" borderId="1" xfId="0" applyFont="1" applyFill="1" applyBorder="1" applyAlignment="1" applyProtection="1">
      <alignment horizontal="left" vertical="center" indent="1"/>
      <protection locked="0"/>
    </xf>
    <xf numFmtId="0" fontId="11" fillId="26" borderId="10" xfId="0" applyFont="1" applyFill="1" applyBorder="1" applyAlignment="1" applyProtection="1">
      <alignment horizontal="right" vertical="center" indent="1"/>
      <protection hidden="1"/>
    </xf>
    <xf numFmtId="0" fontId="11" fillId="26" borderId="11" xfId="0" applyFont="1" applyFill="1" applyBorder="1" applyAlignment="1" applyProtection="1">
      <alignment horizontal="right" vertical="center" indent="1"/>
      <protection hidden="1"/>
    </xf>
    <xf numFmtId="0" fontId="11" fillId="26" borderId="12" xfId="0" applyFont="1" applyFill="1" applyBorder="1" applyAlignment="1" applyProtection="1">
      <alignment horizontal="right" vertical="center" indent="1"/>
      <protection hidden="1"/>
    </xf>
    <xf numFmtId="0" fontId="11" fillId="0" borderId="14" xfId="1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center" vertical="center" shrinkToFit="1"/>
      <protection hidden="1"/>
    </xf>
    <xf numFmtId="0" fontId="23" fillId="0" borderId="5" xfId="0" applyFont="1" applyFill="1" applyBorder="1" applyAlignment="1" applyProtection="1">
      <alignment horizontal="center" vertical="center" wrapText="1"/>
      <protection hidden="1"/>
    </xf>
    <xf numFmtId="0" fontId="23" fillId="0" borderId="15" xfId="0" applyFont="1" applyFill="1" applyBorder="1" applyAlignment="1" applyProtection="1">
      <alignment horizontal="center" vertical="center" wrapText="1"/>
      <protection hidden="1"/>
    </xf>
    <xf numFmtId="0" fontId="23" fillId="0" borderId="1" xfId="0" applyFont="1" applyFill="1" applyBorder="1" applyAlignment="1" applyProtection="1">
      <alignment horizontal="center" vertical="center" wrapText="1"/>
      <protection hidden="1"/>
    </xf>
    <xf numFmtId="0" fontId="23" fillId="0" borderId="1" xfId="0" applyFont="1" applyFill="1" applyBorder="1" applyAlignment="1" applyProtection="1">
      <alignment horizontal="center" vertical="center"/>
      <protection hidden="1"/>
    </xf>
    <xf numFmtId="0" fontId="23" fillId="0" borderId="3" xfId="0" applyFont="1" applyFill="1" applyBorder="1" applyAlignment="1" applyProtection="1">
      <alignment horizontal="center" vertical="center" wrapText="1"/>
      <protection hidden="1"/>
    </xf>
    <xf numFmtId="0" fontId="23" fillId="0" borderId="6" xfId="0" applyFont="1" applyFill="1" applyBorder="1" applyAlignment="1" applyProtection="1">
      <alignment horizontal="center" vertical="center" wrapText="1"/>
      <protection hidden="1"/>
    </xf>
    <xf numFmtId="0" fontId="18" fillId="4" borderId="1" xfId="0" applyFont="1" applyFill="1" applyBorder="1" applyAlignment="1" applyProtection="1">
      <alignment horizontal="center" vertical="center"/>
      <protection hidden="1"/>
    </xf>
    <xf numFmtId="0" fontId="18" fillId="0" borderId="1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Alignment="1" applyProtection="1">
      <alignment horizontal="right" vertical="center"/>
      <protection hidden="1"/>
    </xf>
    <xf numFmtId="0" fontId="23" fillId="0" borderId="0" xfId="0" applyFont="1" applyFill="1" applyAlignment="1" applyProtection="1">
      <alignment horizontal="left" vertical="center"/>
      <protection hidden="1"/>
    </xf>
    <xf numFmtId="0" fontId="23" fillId="0" borderId="0" xfId="0" applyFont="1" applyFill="1" applyBorder="1" applyAlignment="1" applyProtection="1">
      <alignment horizontal="left" vertical="center"/>
      <protection hidden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8" fillId="0" borderId="2" xfId="0" applyFont="1" applyFill="1" applyBorder="1" applyAlignment="1" applyProtection="1">
      <alignment horizontal="center" vertical="center"/>
      <protection locked="0"/>
    </xf>
    <xf numFmtId="0" fontId="18" fillId="0" borderId="7" xfId="0" applyFont="1" applyFill="1" applyBorder="1" applyAlignment="1" applyProtection="1">
      <alignment horizontal="center" vertical="center"/>
      <protection locked="0"/>
    </xf>
    <xf numFmtId="0" fontId="22" fillId="0" borderId="0" xfId="3" applyFont="1" applyFill="1" applyAlignment="1" applyProtection="1">
      <alignment horizontal="center" vertical="center"/>
      <protection hidden="1"/>
    </xf>
    <xf numFmtId="0" fontId="23" fillId="0" borderId="0" xfId="0" applyFont="1" applyFill="1" applyAlignment="1" applyProtection="1">
      <alignment horizontal="center" vertical="center"/>
      <protection hidden="1"/>
    </xf>
    <xf numFmtId="0" fontId="18" fillId="0" borderId="1" xfId="0" applyFont="1" applyFill="1" applyBorder="1" applyAlignment="1" applyProtection="1">
      <alignment horizontal="left" vertical="center" shrinkToFit="1"/>
      <protection hidden="1"/>
    </xf>
    <xf numFmtId="0" fontId="18" fillId="0" borderId="1" xfId="0" applyFont="1" applyFill="1" applyBorder="1" applyAlignment="1" applyProtection="1">
      <alignment horizontal="left" vertical="center" wrapText="1" shrinkToFit="1"/>
      <protection hidden="1"/>
    </xf>
    <xf numFmtId="0" fontId="23" fillId="0" borderId="0" xfId="0" applyFont="1" applyFill="1" applyBorder="1" applyAlignment="1" applyProtection="1">
      <alignment horizontal="right" vertical="center"/>
      <protection hidden="1"/>
    </xf>
    <xf numFmtId="0" fontId="22" fillId="0" borderId="0" xfId="3" applyFont="1" applyFill="1" applyAlignment="1" applyProtection="1">
      <alignment horizontal="left"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horizontal="center" vertical="center"/>
      <protection hidden="1"/>
    </xf>
    <xf numFmtId="0" fontId="55" fillId="0" borderId="0" xfId="0" applyFont="1" applyFill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8" fillId="0" borderId="0" xfId="0" applyFont="1" applyFill="1" applyAlignment="1" applyProtection="1">
      <alignment horizontal="right" vertical="center" indent="1"/>
      <protection hidden="1"/>
    </xf>
    <xf numFmtId="0" fontId="18" fillId="0" borderId="2" xfId="0" applyFont="1" applyFill="1" applyBorder="1" applyAlignment="1" applyProtection="1">
      <alignment horizontal="center" vertical="center" wrapText="1" shrinkToFit="1"/>
      <protection locked="0"/>
    </xf>
    <xf numFmtId="0" fontId="18" fillId="0" borderId="7" xfId="0" applyFont="1" applyFill="1" applyBorder="1" applyAlignment="1" applyProtection="1">
      <alignment horizontal="center" vertical="center" wrapText="1" shrinkToFit="1"/>
      <protection locked="0"/>
    </xf>
    <xf numFmtId="0" fontId="3" fillId="0" borderId="0" xfId="0" applyFont="1" applyFill="1" applyAlignment="1" applyProtection="1">
      <alignment horizontal="left" vertical="center"/>
      <protection hidden="1"/>
    </xf>
    <xf numFmtId="0" fontId="33" fillId="14" borderId="1" xfId="0" applyFont="1" applyFill="1" applyBorder="1" applyAlignment="1" applyProtection="1">
      <alignment horizontal="center" vertical="center"/>
      <protection hidden="1"/>
    </xf>
    <xf numFmtId="0" fontId="43" fillId="21" borderId="1" xfId="0" applyFont="1" applyFill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left" vertical="center" indent="1"/>
      <protection hidden="1"/>
    </xf>
    <xf numFmtId="0" fontId="8" fillId="0" borderId="0" xfId="0" applyFont="1" applyBorder="1" applyAlignment="1" applyProtection="1">
      <alignment horizontal="left" vertical="center" indent="1"/>
      <protection hidden="1"/>
    </xf>
    <xf numFmtId="0" fontId="8" fillId="0" borderId="13" xfId="0" applyFont="1" applyBorder="1" applyAlignment="1" applyProtection="1">
      <alignment horizontal="left" vertical="center" indent="1"/>
      <protection hidden="1"/>
    </xf>
    <xf numFmtId="0" fontId="23" fillId="0" borderId="1" xfId="0" applyFont="1" applyBorder="1" applyAlignment="1" applyProtection="1">
      <alignment horizontal="left" vertical="center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17" fillId="14" borderId="1" xfId="0" applyFont="1" applyFill="1" applyBorder="1" applyAlignment="1" applyProtection="1">
      <alignment horizontal="center" vertical="center"/>
      <protection hidden="1"/>
    </xf>
    <xf numFmtId="0" fontId="56" fillId="5" borderId="1" xfId="0" applyFont="1" applyFill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left" vertical="center" indent="1"/>
      <protection hidden="1"/>
    </xf>
    <xf numFmtId="0" fontId="8" fillId="0" borderId="14" xfId="0" applyFont="1" applyBorder="1" applyAlignment="1" applyProtection="1">
      <alignment horizontal="left" vertical="center" indent="1"/>
      <protection hidden="1"/>
    </xf>
    <xf numFmtId="0" fontId="8" fillId="0" borderId="15" xfId="0" applyFont="1" applyBorder="1" applyAlignment="1" applyProtection="1">
      <alignment horizontal="left" vertical="center" indent="1"/>
      <protection hidden="1"/>
    </xf>
    <xf numFmtId="0" fontId="38" fillId="0" borderId="10" xfId="0" applyFont="1" applyBorder="1" applyAlignment="1" applyProtection="1">
      <alignment horizontal="center" vertical="center"/>
      <protection hidden="1"/>
    </xf>
    <xf numFmtId="0" fontId="38" fillId="0" borderId="12" xfId="0" applyFont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8" fillId="0" borderId="7" xfId="0" applyFont="1" applyBorder="1" applyAlignment="1" applyProtection="1">
      <alignment horizontal="center" vertical="center"/>
      <protection hidden="1"/>
    </xf>
    <xf numFmtId="0" fontId="6" fillId="0" borderId="4" xfId="0" applyFont="1" applyBorder="1" applyAlignment="1" applyProtection="1">
      <alignment horizontal="left" vertical="center" indent="1"/>
      <protection hidden="1"/>
    </xf>
    <xf numFmtId="0" fontId="6" fillId="0" borderId="0" xfId="0" applyFont="1" applyBorder="1" applyAlignment="1" applyProtection="1">
      <alignment horizontal="left" vertical="center" indent="1"/>
      <protection hidden="1"/>
    </xf>
    <xf numFmtId="0" fontId="6" fillId="0" borderId="13" xfId="0" applyFont="1" applyBorder="1" applyAlignment="1" applyProtection="1">
      <alignment horizontal="left" vertical="center" indent="1"/>
      <protection hidden="1"/>
    </xf>
    <xf numFmtId="0" fontId="8" fillId="0" borderId="4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2" fontId="6" fillId="0" borderId="10" xfId="0" applyNumberFormat="1" applyFont="1" applyBorder="1" applyAlignment="1" applyProtection="1">
      <alignment horizontal="center" vertical="center"/>
      <protection hidden="1"/>
    </xf>
    <xf numFmtId="2" fontId="6" fillId="0" borderId="12" xfId="0" applyNumberFormat="1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right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6" xfId="0" applyFont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center" vertical="center"/>
      <protection hidden="1"/>
    </xf>
    <xf numFmtId="0" fontId="6" fillId="0" borderId="14" xfId="0" applyFont="1" applyBorder="1" applyAlignment="1" applyProtection="1">
      <alignment horizontal="center" vertical="center"/>
      <protection hidden="1"/>
    </xf>
    <xf numFmtId="0" fontId="6" fillId="0" borderId="15" xfId="0" applyFont="1" applyBorder="1" applyAlignment="1" applyProtection="1">
      <alignment horizontal="center" vertical="center"/>
      <protection hidden="1"/>
    </xf>
    <xf numFmtId="0" fontId="22" fillId="10" borderId="2" xfId="0" applyFont="1" applyFill="1" applyBorder="1" applyAlignment="1" applyProtection="1">
      <alignment horizontal="center" vertical="center"/>
      <protection hidden="1"/>
    </xf>
    <xf numFmtId="0" fontId="22" fillId="10" borderId="8" xfId="0" applyFont="1" applyFill="1" applyBorder="1" applyAlignment="1" applyProtection="1">
      <alignment horizontal="center" vertical="center"/>
      <protection hidden="1"/>
    </xf>
    <xf numFmtId="0" fontId="10" fillId="10" borderId="10" xfId="0" applyFont="1" applyFill="1" applyBorder="1" applyAlignment="1" applyProtection="1">
      <alignment horizontal="right" vertical="center"/>
      <protection hidden="1"/>
    </xf>
    <xf numFmtId="0" fontId="10" fillId="10" borderId="12" xfId="0" applyFont="1" applyFill="1" applyBorder="1" applyAlignment="1" applyProtection="1">
      <alignment horizontal="right" vertical="center"/>
      <protection hidden="1"/>
    </xf>
    <xf numFmtId="0" fontId="24" fillId="0" borderId="10" xfId="0" applyFont="1" applyFill="1" applyBorder="1" applyAlignment="1" applyProtection="1">
      <alignment horizontal="left" vertical="center"/>
      <protection locked="0"/>
    </xf>
    <xf numFmtId="0" fontId="24" fillId="0" borderId="11" xfId="0" applyFont="1" applyFill="1" applyBorder="1" applyAlignment="1" applyProtection="1">
      <alignment horizontal="left" vertical="center"/>
      <protection locked="0"/>
    </xf>
    <xf numFmtId="0" fontId="24" fillId="0" borderId="12" xfId="0" applyFont="1" applyFill="1" applyBorder="1" applyAlignment="1" applyProtection="1">
      <alignment horizontal="left" vertical="center"/>
      <protection locked="0"/>
    </xf>
    <xf numFmtId="0" fontId="9" fillId="10" borderId="10" xfId="0" applyFont="1" applyFill="1" applyBorder="1" applyAlignment="1" applyProtection="1">
      <alignment horizontal="center" vertical="center"/>
      <protection hidden="1"/>
    </xf>
    <xf numFmtId="0" fontId="9" fillId="10" borderId="11" xfId="0" applyFont="1" applyFill="1" applyBorder="1" applyAlignment="1" applyProtection="1">
      <alignment horizontal="center" vertical="center"/>
      <protection hidden="1"/>
    </xf>
    <xf numFmtId="0" fontId="9" fillId="10" borderId="12" xfId="0" applyFont="1" applyFill="1" applyBorder="1" applyAlignment="1" applyProtection="1">
      <alignment horizontal="center" vertical="center"/>
      <protection hidden="1"/>
    </xf>
    <xf numFmtId="0" fontId="10" fillId="0" borderId="0" xfId="0" applyFont="1" applyFill="1" applyAlignment="1" applyProtection="1">
      <alignment horizontal="center"/>
      <protection hidden="1"/>
    </xf>
    <xf numFmtId="0" fontId="11" fillId="0" borderId="0" xfId="0" applyFont="1" applyFill="1" applyAlignment="1" applyProtection="1">
      <alignment horizontal="center" vertical="center"/>
      <protection hidden="1"/>
    </xf>
    <xf numFmtId="0" fontId="15" fillId="10" borderId="2" xfId="0" applyFont="1" applyFill="1" applyBorder="1" applyAlignment="1" applyProtection="1">
      <alignment horizontal="center" vertical="center"/>
      <protection hidden="1"/>
    </xf>
    <xf numFmtId="0" fontId="15" fillId="10" borderId="8" xfId="0" applyFont="1" applyFill="1" applyBorder="1" applyAlignment="1" applyProtection="1">
      <alignment horizontal="center" vertical="center"/>
      <protection hidden="1"/>
    </xf>
    <xf numFmtId="0" fontId="20" fillId="10" borderId="11" xfId="0" applyFont="1" applyFill="1" applyBorder="1" applyAlignment="1" applyProtection="1">
      <alignment horizontal="center" vertical="center"/>
      <protection hidden="1"/>
    </xf>
    <xf numFmtId="0" fontId="20" fillId="10" borderId="12" xfId="0" applyFont="1" applyFill="1" applyBorder="1" applyAlignment="1" applyProtection="1">
      <alignment horizontal="center" vertical="center"/>
      <protection hidden="1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20" fillId="10" borderId="1" xfId="0" applyFont="1" applyFill="1" applyBorder="1" applyAlignment="1" applyProtection="1">
      <alignment horizontal="center" vertical="center"/>
      <protection hidden="1"/>
    </xf>
    <xf numFmtId="0" fontId="24" fillId="10" borderId="10" xfId="0" applyFont="1" applyFill="1" applyBorder="1" applyAlignment="1" applyProtection="1">
      <alignment horizontal="center" vertical="center"/>
      <protection hidden="1"/>
    </xf>
    <xf numFmtId="0" fontId="24" fillId="10" borderId="11" xfId="0" applyFont="1" applyFill="1" applyBorder="1" applyAlignment="1" applyProtection="1">
      <alignment horizontal="center" vertical="center"/>
      <protection hidden="1"/>
    </xf>
    <xf numFmtId="0" fontId="24" fillId="10" borderId="12" xfId="0" applyFont="1" applyFill="1" applyBorder="1" applyAlignment="1" applyProtection="1">
      <alignment horizontal="center" vertical="center"/>
      <protection hidden="1"/>
    </xf>
    <xf numFmtId="0" fontId="24" fillId="10" borderId="3" xfId="0" applyFont="1" applyFill="1" applyBorder="1" applyAlignment="1" applyProtection="1">
      <alignment horizontal="center" vertical="center"/>
      <protection hidden="1"/>
    </xf>
    <xf numFmtId="0" fontId="24" fillId="10" borderId="9" xfId="0" applyFont="1" applyFill="1" applyBorder="1" applyAlignment="1" applyProtection="1">
      <alignment horizontal="center" vertical="center"/>
      <protection hidden="1"/>
    </xf>
    <xf numFmtId="0" fontId="24" fillId="10" borderId="6" xfId="0" applyFont="1" applyFill="1" applyBorder="1" applyAlignment="1" applyProtection="1">
      <alignment horizontal="center" vertical="center"/>
      <protection hidden="1"/>
    </xf>
    <xf numFmtId="0" fontId="24" fillId="10" borderId="5" xfId="0" applyFont="1" applyFill="1" applyBorder="1" applyAlignment="1" applyProtection="1">
      <alignment horizontal="center" vertical="center"/>
      <protection hidden="1"/>
    </xf>
    <xf numFmtId="0" fontId="24" fillId="10" borderId="14" xfId="0" applyFont="1" applyFill="1" applyBorder="1" applyAlignment="1" applyProtection="1">
      <alignment horizontal="center" vertical="center"/>
      <protection hidden="1"/>
    </xf>
    <xf numFmtId="0" fontId="24" fillId="10" borderId="15" xfId="0" applyFont="1" applyFill="1" applyBorder="1" applyAlignment="1" applyProtection="1">
      <alignment horizontal="center" vertical="center"/>
      <protection hidden="1"/>
    </xf>
    <xf numFmtId="0" fontId="15" fillId="10" borderId="1" xfId="0" applyFont="1" applyFill="1" applyBorder="1" applyAlignment="1" applyProtection="1">
      <alignment horizontal="center" vertical="center" textRotation="90" wrapText="1"/>
      <protection hidden="1"/>
    </xf>
    <xf numFmtId="0" fontId="10" fillId="10" borderId="8" xfId="0" applyFont="1" applyFill="1" applyBorder="1" applyAlignment="1" applyProtection="1">
      <alignment horizontal="center" vertical="center"/>
      <protection hidden="1"/>
    </xf>
    <xf numFmtId="0" fontId="10" fillId="10" borderId="7" xfId="0" applyFont="1" applyFill="1" applyBorder="1" applyAlignment="1" applyProtection="1">
      <alignment horizontal="center" vertical="center"/>
      <protection hidden="1"/>
    </xf>
    <xf numFmtId="0" fontId="24" fillId="10" borderId="5" xfId="0" applyFont="1" applyFill="1" applyBorder="1" applyAlignment="1" applyProtection="1">
      <alignment horizontal="center"/>
      <protection hidden="1"/>
    </xf>
    <xf numFmtId="0" fontId="24" fillId="10" borderId="14" xfId="0" applyFont="1" applyFill="1" applyBorder="1" applyAlignment="1" applyProtection="1">
      <alignment horizontal="center"/>
      <protection hidden="1"/>
    </xf>
    <xf numFmtId="0" fontId="24" fillId="10" borderId="15" xfId="0" applyFont="1" applyFill="1" applyBorder="1" applyAlignment="1" applyProtection="1">
      <alignment horizontal="center"/>
      <protection hidden="1"/>
    </xf>
    <xf numFmtId="0" fontId="24" fillId="10" borderId="3" xfId="0" applyFont="1" applyFill="1" applyBorder="1" applyAlignment="1" applyProtection="1">
      <alignment horizontal="center"/>
      <protection hidden="1"/>
    </xf>
    <xf numFmtId="0" fontId="24" fillId="10" borderId="9" xfId="0" applyFont="1" applyFill="1" applyBorder="1" applyAlignment="1" applyProtection="1">
      <alignment horizontal="center"/>
      <protection hidden="1"/>
    </xf>
    <xf numFmtId="0" fontId="24" fillId="10" borderId="6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15" fillId="10" borderId="1" xfId="0" applyFont="1" applyFill="1" applyBorder="1" applyAlignment="1" applyProtection="1">
      <alignment horizontal="center" vertical="center" textRotation="90" shrinkToFit="1"/>
      <protection hidden="1"/>
    </xf>
    <xf numFmtId="0" fontId="11" fillId="10" borderId="3" xfId="0" applyFont="1" applyFill="1" applyBorder="1" applyAlignment="1" applyProtection="1">
      <alignment horizontal="center" vertical="center"/>
      <protection hidden="1"/>
    </xf>
    <xf numFmtId="0" fontId="11" fillId="10" borderId="9" xfId="0" applyFont="1" applyFill="1" applyBorder="1" applyAlignment="1" applyProtection="1">
      <alignment horizontal="center" vertical="center"/>
      <protection hidden="1"/>
    </xf>
    <xf numFmtId="0" fontId="11" fillId="10" borderId="6" xfId="0" applyFont="1" applyFill="1" applyBorder="1" applyAlignment="1" applyProtection="1">
      <alignment horizontal="center" vertical="center"/>
      <protection hidden="1"/>
    </xf>
    <xf numFmtId="0" fontId="11" fillId="10" borderId="5" xfId="0" applyFont="1" applyFill="1" applyBorder="1" applyAlignment="1" applyProtection="1">
      <alignment horizontal="center" vertical="center"/>
      <protection hidden="1"/>
    </xf>
    <xf numFmtId="0" fontId="11" fillId="10" borderId="14" xfId="0" applyFont="1" applyFill="1" applyBorder="1" applyAlignment="1" applyProtection="1">
      <alignment horizontal="center" vertical="center"/>
      <protection hidden="1"/>
    </xf>
    <xf numFmtId="0" fontId="11" fillId="10" borderId="15" xfId="0" applyFont="1" applyFill="1" applyBorder="1" applyAlignment="1" applyProtection="1">
      <alignment horizontal="center" vertical="center"/>
      <protection hidden="1"/>
    </xf>
    <xf numFmtId="0" fontId="10" fillId="10" borderId="1" xfId="0" applyFont="1" applyFill="1" applyBorder="1" applyAlignment="1" applyProtection="1">
      <alignment horizontal="center" vertical="center"/>
      <protection hidden="1"/>
    </xf>
    <xf numFmtId="0" fontId="29" fillId="10" borderId="10" xfId="0" applyFont="1" applyFill="1" applyBorder="1" applyAlignment="1" applyProtection="1">
      <alignment horizontal="center" vertical="center"/>
      <protection hidden="1"/>
    </xf>
    <xf numFmtId="0" fontId="29" fillId="10" borderId="11" xfId="0" applyFont="1" applyFill="1" applyBorder="1" applyAlignment="1" applyProtection="1">
      <alignment horizontal="center" vertical="center"/>
      <protection hidden="1"/>
    </xf>
    <xf numFmtId="0" fontId="29" fillId="10" borderId="12" xfId="0" applyFont="1" applyFill="1" applyBorder="1" applyAlignment="1" applyProtection="1">
      <alignment horizontal="center" vertical="center"/>
      <protection hidden="1"/>
    </xf>
    <xf numFmtId="0" fontId="6" fillId="10" borderId="10" xfId="0" applyFont="1" applyFill="1" applyBorder="1" applyAlignment="1" applyProtection="1">
      <alignment horizontal="center" vertical="center"/>
      <protection hidden="1"/>
    </xf>
    <xf numFmtId="0" fontId="6" fillId="10" borderId="11" xfId="0" applyFont="1" applyFill="1" applyBorder="1" applyAlignment="1" applyProtection="1">
      <alignment horizontal="center" vertical="center"/>
      <protection hidden="1"/>
    </xf>
    <xf numFmtId="0" fontId="6" fillId="10" borderId="12" xfId="0" applyFont="1" applyFill="1" applyBorder="1" applyAlignment="1" applyProtection="1">
      <alignment horizontal="center" vertical="center"/>
      <protection hidden="1"/>
    </xf>
    <xf numFmtId="0" fontId="6" fillId="10" borderId="5" xfId="0" applyFont="1" applyFill="1" applyBorder="1" applyAlignment="1" applyProtection="1">
      <alignment horizontal="right" vertical="center"/>
      <protection hidden="1"/>
    </xf>
    <xf numFmtId="0" fontId="6" fillId="10" borderId="14" xfId="0" applyFont="1" applyFill="1" applyBorder="1" applyAlignment="1" applyProtection="1">
      <alignment horizontal="right" vertical="center"/>
      <protection hidden="1"/>
    </xf>
    <xf numFmtId="0" fontId="6" fillId="10" borderId="14" xfId="0" applyFont="1" applyFill="1" applyBorder="1" applyAlignment="1" applyProtection="1">
      <alignment horizontal="left" vertical="center"/>
      <protection hidden="1"/>
    </xf>
    <xf numFmtId="0" fontId="6" fillId="10" borderId="15" xfId="0" applyFont="1" applyFill="1" applyBorder="1" applyAlignment="1" applyProtection="1">
      <alignment horizontal="left" vertical="center"/>
      <protection hidden="1"/>
    </xf>
    <xf numFmtId="0" fontId="23" fillId="0" borderId="2" xfId="0" applyFont="1" applyFill="1" applyBorder="1" applyAlignment="1" applyProtection="1">
      <alignment horizontal="center" vertical="center" textRotation="90"/>
      <protection locked="0"/>
    </xf>
    <xf numFmtId="0" fontId="23" fillId="0" borderId="8" xfId="0" applyFont="1" applyFill="1" applyBorder="1" applyAlignment="1" applyProtection="1">
      <alignment horizontal="center" vertical="center" textRotation="90"/>
      <protection locked="0"/>
    </xf>
    <xf numFmtId="0" fontId="23" fillId="0" borderId="7" xfId="0" applyFont="1" applyFill="1" applyBorder="1" applyAlignment="1" applyProtection="1">
      <alignment horizontal="center" vertical="center" textRotation="90"/>
      <protection locked="0"/>
    </xf>
    <xf numFmtId="0" fontId="6" fillId="10" borderId="3" xfId="0" applyFont="1" applyFill="1" applyBorder="1" applyAlignment="1" applyProtection="1">
      <alignment horizontal="right" vertical="center"/>
      <protection hidden="1"/>
    </xf>
    <xf numFmtId="0" fontId="6" fillId="10" borderId="9" xfId="0" applyFont="1" applyFill="1" applyBorder="1" applyAlignment="1" applyProtection="1">
      <alignment horizontal="right" vertical="center"/>
      <protection hidden="1"/>
    </xf>
    <xf numFmtId="0" fontId="6" fillId="10" borderId="9" xfId="0" applyFont="1" applyFill="1" applyBorder="1" applyAlignment="1" applyProtection="1">
      <alignment horizontal="center" vertical="center"/>
      <protection hidden="1"/>
    </xf>
    <xf numFmtId="0" fontId="6" fillId="10" borderId="6" xfId="0" applyFont="1" applyFill="1" applyBorder="1" applyAlignment="1" applyProtection="1">
      <alignment horizontal="center" vertical="center"/>
      <protection hidden="1"/>
    </xf>
    <xf numFmtId="0" fontId="57" fillId="10" borderId="2" xfId="0" applyFont="1" applyFill="1" applyBorder="1" applyAlignment="1" applyProtection="1">
      <alignment horizontal="center" vertical="center" wrapText="1"/>
      <protection hidden="1"/>
    </xf>
    <xf numFmtId="0" fontId="57" fillId="10" borderId="7" xfId="0" applyFont="1" applyFill="1" applyBorder="1" applyAlignment="1" applyProtection="1">
      <alignment horizontal="center" vertical="center" wrapText="1"/>
      <protection hidden="1"/>
    </xf>
    <xf numFmtId="0" fontId="6" fillId="10" borderId="2" xfId="0" applyFont="1" applyFill="1" applyBorder="1" applyAlignment="1" applyProtection="1">
      <alignment horizontal="center" vertical="center" textRotation="90" wrapText="1"/>
      <protection hidden="1"/>
    </xf>
    <xf numFmtId="0" fontId="6" fillId="10" borderId="8" xfId="0" applyFont="1" applyFill="1" applyBorder="1" applyAlignment="1" applyProtection="1">
      <alignment horizontal="center" vertical="center" textRotation="90" wrapText="1"/>
      <protection hidden="1"/>
    </xf>
    <xf numFmtId="0" fontId="6" fillId="10" borderId="7" xfId="0" applyFont="1" applyFill="1" applyBorder="1" applyAlignment="1" applyProtection="1">
      <alignment horizontal="center" vertical="center" textRotation="90" wrapText="1"/>
      <protection hidden="1"/>
    </xf>
    <xf numFmtId="0" fontId="38" fillId="10" borderId="2" xfId="0" applyFont="1" applyFill="1" applyBorder="1" applyAlignment="1" applyProtection="1">
      <alignment horizontal="center" vertical="center" wrapText="1"/>
      <protection hidden="1"/>
    </xf>
    <xf numFmtId="0" fontId="38" fillId="10" borderId="8" xfId="0" applyFont="1" applyFill="1" applyBorder="1" applyAlignment="1" applyProtection="1">
      <alignment horizontal="center" vertical="center" wrapText="1"/>
      <protection hidden="1"/>
    </xf>
    <xf numFmtId="0" fontId="38" fillId="10" borderId="7" xfId="0" applyFont="1" applyFill="1" applyBorder="1" applyAlignment="1" applyProtection="1">
      <alignment horizontal="center" vertical="center" wrapText="1"/>
      <protection hidden="1"/>
    </xf>
    <xf numFmtId="0" fontId="6" fillId="10" borderId="3" xfId="0" applyFont="1" applyFill="1" applyBorder="1" applyAlignment="1" applyProtection="1">
      <alignment horizontal="center" vertical="center"/>
      <protection hidden="1"/>
    </xf>
    <xf numFmtId="0" fontId="6" fillId="10" borderId="4" xfId="0" applyFont="1" applyFill="1" applyBorder="1" applyAlignment="1" applyProtection="1">
      <alignment horizontal="center" vertical="center"/>
      <protection hidden="1"/>
    </xf>
    <xf numFmtId="0" fontId="6" fillId="10" borderId="0" xfId="0" applyFont="1" applyFill="1" applyBorder="1" applyAlignment="1" applyProtection="1">
      <alignment horizontal="center" vertical="center"/>
      <protection hidden="1"/>
    </xf>
    <xf numFmtId="0" fontId="6" fillId="10" borderId="13" xfId="0" applyFont="1" applyFill="1" applyBorder="1" applyAlignment="1" applyProtection="1">
      <alignment horizontal="center" vertical="center"/>
      <protection hidden="1"/>
    </xf>
    <xf numFmtId="0" fontId="6" fillId="10" borderId="5" xfId="0" applyFont="1" applyFill="1" applyBorder="1" applyAlignment="1" applyProtection="1">
      <alignment horizontal="center" vertical="center"/>
      <protection hidden="1"/>
    </xf>
    <xf numFmtId="0" fontId="6" fillId="10" borderId="14" xfId="0" applyFont="1" applyFill="1" applyBorder="1" applyAlignment="1" applyProtection="1">
      <alignment horizontal="center" vertical="center"/>
      <protection hidden="1"/>
    </xf>
    <xf numFmtId="0" fontId="6" fillId="10" borderId="15" xfId="0" applyFont="1" applyFill="1" applyBorder="1" applyAlignment="1" applyProtection="1">
      <alignment horizontal="center" vertical="center"/>
      <protection hidden="1"/>
    </xf>
    <xf numFmtId="0" fontId="24" fillId="10" borderId="10" xfId="0" applyFont="1" applyFill="1" applyBorder="1" applyAlignment="1" applyProtection="1">
      <alignment horizontal="left" vertical="center"/>
      <protection hidden="1"/>
    </xf>
    <xf numFmtId="0" fontId="24" fillId="10" borderId="11" xfId="0" applyFont="1" applyFill="1" applyBorder="1" applyAlignment="1" applyProtection="1">
      <alignment horizontal="left" vertical="center"/>
      <protection hidden="1"/>
    </xf>
    <xf numFmtId="0" fontId="24" fillId="10" borderId="12" xfId="0" applyFont="1" applyFill="1" applyBorder="1" applyAlignment="1" applyProtection="1">
      <alignment horizontal="left" vertical="center"/>
      <protection hidden="1"/>
    </xf>
    <xf numFmtId="0" fontId="59" fillId="10" borderId="2" xfId="0" applyFont="1" applyFill="1" applyBorder="1" applyAlignment="1" applyProtection="1">
      <alignment horizontal="center" vertical="center" wrapText="1"/>
      <protection hidden="1"/>
    </xf>
    <xf numFmtId="0" fontId="59" fillId="10" borderId="8" xfId="0" applyFont="1" applyFill="1" applyBorder="1" applyAlignment="1" applyProtection="1">
      <alignment horizontal="center" vertical="center" wrapText="1"/>
      <protection hidden="1"/>
    </xf>
    <xf numFmtId="0" fontId="59" fillId="10" borderId="7" xfId="0" applyFont="1" applyFill="1" applyBorder="1" applyAlignment="1" applyProtection="1">
      <alignment horizontal="center" vertical="center" wrapText="1"/>
      <protection hidden="1"/>
    </xf>
    <xf numFmtId="0" fontId="18" fillId="10" borderId="2" xfId="0" applyFont="1" applyFill="1" applyBorder="1" applyAlignment="1" applyProtection="1">
      <alignment horizontal="center" vertical="center" wrapText="1"/>
      <protection hidden="1"/>
    </xf>
    <xf numFmtId="0" fontId="18" fillId="10" borderId="7" xfId="0" applyFont="1" applyFill="1" applyBorder="1" applyAlignment="1" applyProtection="1">
      <alignment horizontal="center" vertical="center" wrapText="1"/>
      <protection hidden="1"/>
    </xf>
    <xf numFmtId="0" fontId="22" fillId="10" borderId="10" xfId="0" applyFont="1" applyFill="1" applyBorder="1" applyAlignment="1" applyProtection="1">
      <alignment horizontal="left" vertical="center"/>
      <protection hidden="1"/>
    </xf>
    <xf numFmtId="0" fontId="22" fillId="10" borderId="11" xfId="0" applyFont="1" applyFill="1" applyBorder="1" applyAlignment="1" applyProtection="1">
      <alignment horizontal="left" vertical="center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6" fillId="10" borderId="2" xfId="0" applyFont="1" applyFill="1" applyBorder="1" applyAlignment="1" applyProtection="1">
      <alignment horizontal="center" vertical="center" wrapText="1"/>
      <protection hidden="1"/>
    </xf>
    <xf numFmtId="0" fontId="6" fillId="10" borderId="8" xfId="0" applyFont="1" applyFill="1" applyBorder="1" applyAlignment="1" applyProtection="1">
      <alignment horizontal="center" vertical="center" wrapText="1"/>
      <protection hidden="1"/>
    </xf>
    <xf numFmtId="0" fontId="6" fillId="10" borderId="7" xfId="0" applyFont="1" applyFill="1" applyBorder="1" applyAlignment="1" applyProtection="1">
      <alignment horizontal="center" vertical="center" wrapText="1"/>
      <protection hidden="1"/>
    </xf>
    <xf numFmtId="0" fontId="6" fillId="10" borderId="1" xfId="0" applyFont="1" applyFill="1" applyBorder="1" applyAlignment="1" applyProtection="1">
      <alignment horizontal="center" vertical="center"/>
      <protection hidden="1"/>
    </xf>
    <xf numFmtId="0" fontId="38" fillId="10" borderId="10" xfId="0" applyFont="1" applyFill="1" applyBorder="1" applyAlignment="1" applyProtection="1">
      <alignment horizontal="center" vertical="center"/>
      <protection hidden="1"/>
    </xf>
    <xf numFmtId="0" fontId="38" fillId="10" borderId="12" xfId="0" applyFont="1" applyFill="1" applyBorder="1" applyAlignment="1" applyProtection="1">
      <alignment horizontal="center" vertical="center"/>
      <protection hidden="1"/>
    </xf>
    <xf numFmtId="0" fontId="38" fillId="10" borderId="11" xfId="0" applyFont="1" applyFill="1" applyBorder="1" applyAlignment="1" applyProtection="1">
      <alignment horizontal="center" vertical="center"/>
      <protection hidden="1"/>
    </xf>
    <xf numFmtId="0" fontId="6" fillId="10" borderId="1" xfId="0" applyFont="1" applyFill="1" applyBorder="1" applyAlignment="1" applyProtection="1">
      <alignment horizontal="center" vertical="center" wrapText="1"/>
      <protection hidden="1"/>
    </xf>
    <xf numFmtId="0" fontId="29" fillId="10" borderId="1" xfId="0" applyFont="1" applyFill="1" applyBorder="1" applyAlignment="1" applyProtection="1">
      <alignment horizontal="center" vertical="center" textRotation="90"/>
      <protection hidden="1"/>
    </xf>
    <xf numFmtId="0" fontId="29" fillId="10" borderId="2" xfId="0" applyFont="1" applyFill="1" applyBorder="1" applyAlignment="1" applyProtection="1">
      <alignment horizontal="center" vertical="center" textRotation="90" wrapText="1"/>
      <protection hidden="1"/>
    </xf>
    <xf numFmtId="0" fontId="29" fillId="10" borderId="8" xfId="0" applyFont="1" applyFill="1" applyBorder="1" applyAlignment="1" applyProtection="1">
      <alignment horizontal="center" vertical="center" textRotation="90" wrapText="1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 vertical="center"/>
      <protection hidden="1"/>
    </xf>
    <xf numFmtId="0" fontId="22" fillId="0" borderId="0" xfId="1" applyFont="1" applyFill="1" applyAlignment="1" applyProtection="1">
      <alignment horizontal="center" vertical="center"/>
      <protection hidden="1"/>
    </xf>
    <xf numFmtId="0" fontId="38" fillId="0" borderId="0" xfId="0" applyFont="1" applyFill="1" applyAlignment="1" applyProtection="1">
      <alignment horizontal="center" vertical="center"/>
      <protection hidden="1"/>
    </xf>
    <xf numFmtId="0" fontId="29" fillId="2" borderId="1" xfId="0" applyFont="1" applyFill="1" applyBorder="1" applyAlignment="1" applyProtection="1">
      <alignment horizontal="center" vertical="center" wrapText="1" shrinkToFit="1"/>
      <protection hidden="1"/>
    </xf>
    <xf numFmtId="0" fontId="3" fillId="2" borderId="0" xfId="0" applyFont="1" applyFill="1" applyAlignment="1" applyProtection="1">
      <alignment horizontal="center" vertical="center" shrinkToFit="1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 wrapText="1" shrinkToFit="1"/>
      <protection hidden="1"/>
    </xf>
    <xf numFmtId="0" fontId="3" fillId="2" borderId="1" xfId="0" applyFont="1" applyFill="1" applyBorder="1" applyAlignment="1" applyProtection="1">
      <alignment horizontal="center" vertical="center" shrinkToFit="1"/>
      <protection hidden="1"/>
    </xf>
    <xf numFmtId="0" fontId="22" fillId="0" borderId="10" xfId="0" applyFont="1" applyFill="1" applyBorder="1" applyAlignment="1" applyProtection="1">
      <alignment horizontal="left" vertical="center"/>
      <protection hidden="1"/>
    </xf>
    <xf numFmtId="0" fontId="22" fillId="0" borderId="11" xfId="0" applyFont="1" applyFill="1" applyBorder="1" applyAlignment="1" applyProtection="1">
      <alignment horizontal="left" vertical="center"/>
      <protection hidden="1"/>
    </xf>
    <xf numFmtId="0" fontId="6" fillId="0" borderId="2" xfId="0" applyFont="1" applyFill="1" applyBorder="1" applyAlignment="1" applyProtection="1">
      <alignment horizontal="center" vertical="center" wrapText="1"/>
      <protection hidden="1"/>
    </xf>
    <xf numFmtId="0" fontId="6" fillId="0" borderId="8" xfId="0" applyFont="1" applyFill="1" applyBorder="1" applyAlignment="1" applyProtection="1">
      <alignment horizontal="center" vertical="center" wrapText="1"/>
      <protection hidden="1"/>
    </xf>
    <xf numFmtId="0" fontId="6" fillId="0" borderId="7" xfId="0" applyFont="1" applyFill="1" applyBorder="1" applyAlignment="1" applyProtection="1">
      <alignment horizontal="center" vertical="center" wrapText="1"/>
      <protection hidden="1"/>
    </xf>
    <xf numFmtId="0" fontId="6" fillId="0" borderId="3" xfId="0" applyFont="1" applyFill="1" applyBorder="1" applyAlignment="1" applyProtection="1">
      <alignment horizontal="center" vertical="center"/>
      <protection hidden="1"/>
    </xf>
    <xf numFmtId="0" fontId="6" fillId="0" borderId="9" xfId="0" applyFont="1" applyFill="1" applyBorder="1" applyAlignment="1" applyProtection="1">
      <alignment horizontal="center" vertical="center"/>
      <protection hidden="1"/>
    </xf>
    <xf numFmtId="0" fontId="6" fillId="0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0" borderId="10" xfId="0" applyFont="1" applyFill="1" applyBorder="1" applyAlignment="1" applyProtection="1">
      <alignment horizontal="center" vertical="center"/>
      <protection hidden="1"/>
    </xf>
    <xf numFmtId="0" fontId="6" fillId="0" borderId="11" xfId="0" applyFont="1" applyFill="1" applyBorder="1" applyAlignment="1" applyProtection="1">
      <alignment horizontal="center" vertical="center"/>
      <protection hidden="1"/>
    </xf>
    <xf numFmtId="0" fontId="6" fillId="0" borderId="12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38" fillId="0" borderId="10" xfId="0" applyFont="1" applyFill="1" applyBorder="1" applyAlignment="1" applyProtection="1">
      <alignment horizontal="center" vertical="center"/>
      <protection hidden="1"/>
    </xf>
    <xf numFmtId="0" fontId="38" fillId="0" borderId="11" xfId="0" applyFont="1" applyFill="1" applyBorder="1" applyAlignment="1" applyProtection="1">
      <alignment horizontal="center" vertical="center"/>
      <protection hidden="1"/>
    </xf>
    <xf numFmtId="0" fontId="29" fillId="0" borderId="2" xfId="0" applyFont="1" applyFill="1" applyBorder="1" applyAlignment="1" applyProtection="1">
      <alignment horizontal="center" vertical="center" textRotation="90" wrapText="1"/>
      <protection hidden="1"/>
    </xf>
    <xf numFmtId="0" fontId="29" fillId="0" borderId="8" xfId="0" applyFont="1" applyFill="1" applyBorder="1" applyAlignment="1" applyProtection="1">
      <alignment horizontal="center" vertical="center" textRotation="90" wrapText="1"/>
      <protection hidden="1"/>
    </xf>
    <xf numFmtId="0" fontId="29" fillId="0" borderId="1" xfId="0" applyFont="1" applyFill="1" applyBorder="1" applyAlignment="1" applyProtection="1">
      <alignment horizontal="center" vertical="center" textRotation="90"/>
      <protection hidden="1"/>
    </xf>
    <xf numFmtId="0" fontId="38" fillId="0" borderId="12" xfId="0" applyFont="1" applyFill="1" applyBorder="1" applyAlignment="1" applyProtection="1">
      <alignment horizontal="center" vertical="center"/>
      <protection hidden="1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11" fillId="0" borderId="1" xfId="0" applyFont="1" applyFill="1" applyBorder="1" applyAlignment="1" applyProtection="1">
      <alignment horizontal="center" vertical="center" wrapText="1"/>
      <protection hidden="1"/>
    </xf>
    <xf numFmtId="0" fontId="19" fillId="24" borderId="22" xfId="3" applyFont="1" applyFill="1" applyBorder="1" applyAlignment="1" applyProtection="1">
      <alignment horizontal="center" vertical="center" wrapText="1"/>
      <protection locked="0" hidden="1"/>
    </xf>
    <xf numFmtId="0" fontId="19" fillId="24" borderId="18" xfId="3" applyFont="1" applyFill="1" applyBorder="1" applyAlignment="1" applyProtection="1">
      <alignment horizontal="center" vertical="center" wrapText="1"/>
      <protection locked="0" hidden="1"/>
    </xf>
    <xf numFmtId="0" fontId="19" fillId="24" borderId="20" xfId="3" applyFont="1" applyFill="1" applyBorder="1" applyAlignment="1" applyProtection="1">
      <alignment horizontal="center" vertical="center" wrapText="1"/>
      <protection locked="0" hidden="1"/>
    </xf>
    <xf numFmtId="0" fontId="19" fillId="24" borderId="19" xfId="3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Fill="1" applyBorder="1" applyAlignment="1" applyProtection="1">
      <alignment horizontal="center" vertical="center" textRotation="90" wrapText="1"/>
      <protection hidden="1"/>
    </xf>
    <xf numFmtId="0" fontId="2" fillId="0" borderId="0" xfId="0" applyFont="1" applyFill="1" applyBorder="1" applyAlignment="1" applyProtection="1">
      <alignment horizontal="center" vertical="center" textRotation="90" wrapText="1"/>
    </xf>
    <xf numFmtId="0" fontId="11" fillId="7" borderId="4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3" fillId="12" borderId="10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</cellXfs>
  <cellStyles count="4">
    <cellStyle name="Normal 2" xfId="1"/>
    <cellStyle name="Normal 4" xfId="2"/>
    <cellStyle name="ปกติ" xfId="0" builtinId="0"/>
    <cellStyle name="ปกติ 2" xfId="3"/>
  </cellStyles>
  <dxfs count="5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font>
        <color rgb="FF006100"/>
      </font>
      <fill>
        <patternFill>
          <bgColor theme="0"/>
        </patternFill>
      </fill>
    </dxf>
    <dxf>
      <font>
        <color rgb="FFC00000"/>
      </font>
      <fill>
        <patternFill>
          <bgColor rgb="FFFFFF00"/>
        </patternFill>
      </fill>
    </dxf>
    <dxf>
      <font>
        <color rgb="FFC00000"/>
      </font>
      <fill>
        <patternFill>
          <bgColor theme="4" tint="0.59996337778862885"/>
        </patternFill>
      </fill>
    </dxf>
    <dxf>
      <font>
        <color rgb="FF9C0006"/>
      </font>
      <fill>
        <patternFill>
          <bgColor theme="7" tint="0.59996337778862885"/>
        </patternFill>
      </fill>
    </dxf>
    <dxf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0000CC"/>
      <color rgb="FFE00EA9"/>
      <color rgb="FFFFFF99"/>
      <color rgb="FFFFFF66"/>
      <color rgb="FFCCFFFF"/>
      <color rgb="FFDD11C0"/>
      <color rgb="FFEE00B0"/>
      <color rgb="FFFF4FD1"/>
      <color rgb="FFCC0099"/>
      <color rgb="FFFF25C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61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800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สรุปผลการเรียนจำแนกตามระดับผลการเรียน </a:t>
            </a:r>
          </a:p>
        </c:rich>
      </c:tx>
      <c:layout>
        <c:manualLayout>
          <c:xMode val="edge"/>
          <c:yMode val="edge"/>
          <c:x val="0.25836521739130436"/>
          <c:y val="2.12992545260915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Pแผนภูมิ1!$E$4:$P$4</c:f>
              <c:strCache>
                <c:ptCount val="12"/>
                <c:pt idx="0">
                  <c:v>แผนภูมิสรุปผลการประเมินการเรียนรู้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accent2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Pแผนภูมิ1!$E$7:$U$7</c:f>
              <c:strCache>
                <c:ptCount val="17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</c:strCache>
            </c:strRef>
          </c:cat>
          <c:val>
            <c:numRef>
              <c:f>Pแผนภูมิ1!$E$8:$U$8</c:f>
              <c:numCache>
                <c:formatCode>0.00</c:formatCode>
                <c:ptCount val="17"/>
                <c:pt idx="0">
                  <c:v>73.33</c:v>
                </c:pt>
                <c:pt idx="1">
                  <c:v>69</c:v>
                </c:pt>
                <c:pt idx="2">
                  <c:v>75.67</c:v>
                </c:pt>
                <c:pt idx="3">
                  <c:v>76.33</c:v>
                </c:pt>
                <c:pt idx="4">
                  <c:v>81.67</c:v>
                </c:pt>
                <c:pt idx="5">
                  <c:v>77</c:v>
                </c:pt>
                <c:pt idx="6">
                  <c:v>77</c:v>
                </c:pt>
                <c:pt idx="7">
                  <c:v>77</c:v>
                </c:pt>
                <c:pt idx="8">
                  <c:v>73.33</c:v>
                </c:pt>
                <c:pt idx="9">
                  <c:v>65</c:v>
                </c:pt>
                <c:pt idx="10">
                  <c:v>65</c:v>
                </c:pt>
                <c:pt idx="11">
                  <c:v>65</c:v>
                </c:pt>
                <c:pt idx="12">
                  <c:v>65</c:v>
                </c:pt>
                <c:pt idx="13">
                  <c:v>65</c:v>
                </c:pt>
                <c:pt idx="14">
                  <c:v>71.67</c:v>
                </c:pt>
                <c:pt idx="15">
                  <c:v>71.67</c:v>
                </c:pt>
                <c:pt idx="16">
                  <c:v>66.67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FB-4F81-B81A-C391D259D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293051608"/>
        <c:axId val="293050824"/>
        <c:axId val="0"/>
      </c:bar3DChart>
      <c:catAx>
        <c:axId val="293051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93050824"/>
        <c:crosses val="autoZero"/>
        <c:auto val="1"/>
        <c:lblAlgn val="ctr"/>
        <c:lblOffset val="100"/>
        <c:noMultiLvlLbl val="0"/>
      </c:catAx>
      <c:valAx>
        <c:axId val="293050824"/>
        <c:scaling>
          <c:orientation val="minMax"/>
          <c:min val="0"/>
        </c:scaling>
        <c:delete val="1"/>
        <c:axPos val="l"/>
        <c:numFmt formatCode="0.00" sourceLinked="1"/>
        <c:majorTickMark val="out"/>
        <c:minorTickMark val="none"/>
        <c:tickLblPos val="nextTo"/>
        <c:crossAx val="29305160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35433070866141736" l="0.31496062992125984" r="0.11811023622047245" t="0.55118110236220474" header="0.11811023622047245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6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สรุปผลการประเมินคุณลักษณะอันพึงประสงค์</a:t>
            </a:r>
          </a:p>
        </c:rich>
      </c:tx>
      <c:layout>
        <c:manualLayout>
          <c:xMode val="edge"/>
          <c:yMode val="edge"/>
          <c:x val="0.21964765766806782"/>
          <c:y val="3.5797554324219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Pแผนภูมิ2!$E$4:$I$4</c:f>
              <c:strCache>
                <c:ptCount val="5"/>
                <c:pt idx="0">
                  <c:v>แผนภูมิสรุปผลการประเมิน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Pแผนภูมิ2!$F$10:$I$10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Pแผนภูมิ2!$F$12:$I$12</c:f>
              <c:numCache>
                <c:formatCode>0.00</c:formatCode>
                <c:ptCount val="4"/>
                <c:pt idx="0">
                  <c:v>0</c:v>
                </c:pt>
                <c:pt idx="1">
                  <c:v>7.5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FB-4F81-B81A-C391D259D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293046904"/>
        <c:axId val="293047296"/>
        <c:axId val="0"/>
      </c:bar3DChart>
      <c:catAx>
        <c:axId val="293046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cap="all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93047296"/>
        <c:crosses val="autoZero"/>
        <c:auto val="1"/>
        <c:lblAlgn val="ctr"/>
        <c:lblOffset val="100"/>
        <c:noMultiLvlLbl val="0"/>
      </c:catAx>
      <c:valAx>
        <c:axId val="293047296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9304690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35433070866141736" l="0.31496062992125984" r="0.11811023622047245" t="0.55118110236220474" header="0.11811023622047245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r>
              <a:rPr lang="th-TH" sz="1600">
                <a:solidFill>
                  <a:sysClr val="windowText" lastClr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สรุปผลการประเมินการอ่าน คิดวิเคราะห์  และเขียน</a:t>
            </a:r>
          </a:p>
        </c:rich>
      </c:tx>
      <c:layout>
        <c:manualLayout>
          <c:xMode val="edge"/>
          <c:yMode val="edge"/>
          <c:x val="0.19406056206901992"/>
          <c:y val="2.64081216234353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defRPr>
          </a:pPr>
          <a:endParaRPr lang="th-TH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Pแผนภูมิ3!$E$4:$I$4</c:f>
              <c:strCache>
                <c:ptCount val="5"/>
                <c:pt idx="0">
                  <c:v>แผนภูมิสรุปผลการประเมิน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Pแผนภูมิ3!$F$10:$I$10</c:f>
              <c:strCache>
                <c:ptCount val="4"/>
                <c:pt idx="0">
                  <c:v>ดีเยี่ยม</c:v>
                </c:pt>
                <c:pt idx="1">
                  <c:v>ดี</c:v>
                </c:pt>
                <c:pt idx="2">
                  <c:v>ผ่าน</c:v>
                </c:pt>
                <c:pt idx="3">
                  <c:v>ไม่ผ่าน</c:v>
                </c:pt>
              </c:strCache>
            </c:strRef>
          </c:cat>
          <c:val>
            <c:numRef>
              <c:f>Pแผนภูมิ3!$F$12:$I$12</c:f>
              <c:numCache>
                <c:formatCode>0.00</c:formatCode>
                <c:ptCount val="4"/>
                <c:pt idx="0">
                  <c:v>7.5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FB-4F81-B81A-C391D259D5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293048080"/>
        <c:axId val="293048472"/>
        <c:axId val="0"/>
      </c:bar3DChart>
      <c:catAx>
        <c:axId val="293048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cap="all" baseline="0">
                <a:solidFill>
                  <a:sysClr val="windowText" lastClr="000000"/>
                </a:solidFill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defRPr>
            </a:pPr>
            <a:endParaRPr lang="th-TH"/>
          </a:p>
        </c:txPr>
        <c:crossAx val="293048472"/>
        <c:crosses val="autoZero"/>
        <c:auto val="1"/>
        <c:lblAlgn val="ctr"/>
        <c:lblOffset val="100"/>
        <c:noMultiLvlLbl val="0"/>
      </c:catAx>
      <c:valAx>
        <c:axId val="293048472"/>
        <c:scaling>
          <c:orientation val="minMax"/>
          <c:min val="0"/>
        </c:scaling>
        <c:delete val="1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29304808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35433070866141736" l="0.31496062992125984" r="0.11811023622047245" t="0.55118110236220474" header="0.11811023622047245" footer="0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Menu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gif"/><Relationship Id="rId2" Type="http://schemas.openxmlformats.org/officeDocument/2006/relationships/hyperlink" Target="#Menu!A1"/><Relationship Id="rId1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40;&#3603;&#3621;&#3633;&#3585;&#3625;&#3603;&#3632;!A1"/><Relationship Id="rId13" Type="http://schemas.openxmlformats.org/officeDocument/2006/relationships/hyperlink" Target="#P&#3588;&#3640;&#3603;&#3621;&#3633;&#3585;&#3625;&#3603;&#3632;!A1"/><Relationship Id="rId18" Type="http://schemas.openxmlformats.org/officeDocument/2006/relationships/hyperlink" Target="#&#3611;&#3614;.6!A1"/><Relationship Id="rId26" Type="http://schemas.openxmlformats.org/officeDocument/2006/relationships/image" Target="../media/image11.gif"/><Relationship Id="rId3" Type="http://schemas.openxmlformats.org/officeDocument/2006/relationships/hyperlink" Target="#&#3586;&#3657;&#3629;&#3617;&#3641;&#3621;&#3614;&#3639;&#3657;&#3609;&#3600;&#3634;&#3609;!A1"/><Relationship Id="rId21" Type="http://schemas.openxmlformats.org/officeDocument/2006/relationships/image" Target="../media/image7.png"/><Relationship Id="rId7" Type="http://schemas.openxmlformats.org/officeDocument/2006/relationships/hyperlink" Target="#&#3614;&#3588;!A1"/><Relationship Id="rId12" Type="http://schemas.openxmlformats.org/officeDocument/2006/relationships/hyperlink" Target="#&#3623;&#3636;&#3594;&#3634;1!A1"/><Relationship Id="rId17" Type="http://schemas.openxmlformats.org/officeDocument/2006/relationships/hyperlink" Target="#P&#3588;&#3632;&#3649;&#3609;&#3609;&#3611;&#3621;&#3634;&#3618;&#3611;&#3637;!A1"/><Relationship Id="rId25" Type="http://schemas.openxmlformats.org/officeDocument/2006/relationships/image" Target="../media/image10.gif"/><Relationship Id="rId2" Type="http://schemas.openxmlformats.org/officeDocument/2006/relationships/image" Target="../media/image4.png"/><Relationship Id="rId16" Type="http://schemas.openxmlformats.org/officeDocument/2006/relationships/image" Target="../media/image6.gif"/><Relationship Id="rId20" Type="http://schemas.openxmlformats.org/officeDocument/2006/relationships/hyperlink" Target="#'P&#3614;&#3633;&#3602;&#3609;&#3634;&#3612;&#3641;&#3657;&#3648;&#3619;&#3637;&#3618;&#3609; '!A1"/><Relationship Id="rId1" Type="http://schemas.openxmlformats.org/officeDocument/2006/relationships/image" Target="../media/image3.gif"/><Relationship Id="rId6" Type="http://schemas.openxmlformats.org/officeDocument/2006/relationships/hyperlink" Target="#&#3585;&#3635;&#3627;&#3609;&#3604;&#3619;&#3634;&#3618;&#3623;&#3636;&#3594;&#3634;!A1"/><Relationship Id="rId11" Type="http://schemas.openxmlformats.org/officeDocument/2006/relationships/hyperlink" Target="#P&#3585;&#3634;&#3619;&#3629;&#3656;&#3634;&#3609;!A1"/><Relationship Id="rId24" Type="http://schemas.openxmlformats.org/officeDocument/2006/relationships/image" Target="../media/image9.png"/><Relationship Id="rId5" Type="http://schemas.openxmlformats.org/officeDocument/2006/relationships/hyperlink" Target="#&#3586;&#3657;&#3629;&#3617;&#3641;&#3621;&#3609;&#3619;.1!A1"/><Relationship Id="rId15" Type="http://schemas.openxmlformats.org/officeDocument/2006/relationships/hyperlink" Target="#&#3611;&#3614;.5!A1"/><Relationship Id="rId23" Type="http://schemas.openxmlformats.org/officeDocument/2006/relationships/hyperlink" Target="#&#3588;&#3635;&#3629;&#3608;&#3636;&#3610;&#3634;&#3618;&#3588;&#3640;&#3603;&#3621;&#3633;&#3585;&#3625;&#3603;&#3632;!A1"/><Relationship Id="rId28" Type="http://schemas.openxmlformats.org/officeDocument/2006/relationships/image" Target="../media/image13.png"/><Relationship Id="rId10" Type="http://schemas.openxmlformats.org/officeDocument/2006/relationships/hyperlink" Target="#&#3586;&#3657;&#3629;&#3617;&#3641;&#3621;&#3609;&#3619;.2!A1"/><Relationship Id="rId19" Type="http://schemas.openxmlformats.org/officeDocument/2006/relationships/hyperlink" Target="#&#3614;&#3633;&#3602;&#3609;&#3634;&#3612;&#3641;&#3657;&#3648;&#3619;&#3637;&#3618;&#3609;!A1"/><Relationship Id="rId4" Type="http://schemas.openxmlformats.org/officeDocument/2006/relationships/image" Target="../media/image5.png"/><Relationship Id="rId9" Type="http://schemas.openxmlformats.org/officeDocument/2006/relationships/hyperlink" Target="#&#3585;&#3634;&#3619;&#3629;&#3656;&#3634;&#3609;!A1"/><Relationship Id="rId14" Type="http://schemas.openxmlformats.org/officeDocument/2006/relationships/hyperlink" Target="#P&#3649;&#3612;&#3609;&#3616;&#3641;&#3617;&#3636;1!A1"/><Relationship Id="rId22" Type="http://schemas.openxmlformats.org/officeDocument/2006/relationships/image" Target="../media/image8.png"/><Relationship Id="rId27" Type="http://schemas.openxmlformats.org/officeDocument/2006/relationships/image" Target="../media/image12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18" Type="http://schemas.openxmlformats.org/officeDocument/2006/relationships/image" Target="../media/image24.gif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17" Type="http://schemas.openxmlformats.org/officeDocument/2006/relationships/hyperlink" Target="#&#3626;&#3619;&#3640;&#3611;&#3648;&#3623;&#3621;&#3634;&#3648;&#3619;&#3637;&#3618;&#3609;2!A1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&#3585;&#3618;!A1"/><Relationship Id="rId13" Type="http://schemas.openxmlformats.org/officeDocument/2006/relationships/hyperlink" Target="#&#3585;&#3614;!A1"/><Relationship Id="rId3" Type="http://schemas.openxmlformats.org/officeDocument/2006/relationships/hyperlink" Target="#&#3614;&#3588;!A1"/><Relationship Id="rId7" Type="http://schemas.openxmlformats.org/officeDocument/2006/relationships/hyperlink" Target="#&#3626;&#3588;!A1"/><Relationship Id="rId12" Type="http://schemas.openxmlformats.org/officeDocument/2006/relationships/hyperlink" Target="#&#3617;&#3588;!A1"/><Relationship Id="rId17" Type="http://schemas.openxmlformats.org/officeDocument/2006/relationships/image" Target="../media/image25.gif"/><Relationship Id="rId2" Type="http://schemas.openxmlformats.org/officeDocument/2006/relationships/image" Target="../media/image14.gif"/><Relationship Id="rId16" Type="http://schemas.openxmlformats.org/officeDocument/2006/relationships/image" Target="../media/image23.png"/><Relationship Id="rId1" Type="http://schemas.openxmlformats.org/officeDocument/2006/relationships/hyperlink" Target="#Menu!A1"/><Relationship Id="rId6" Type="http://schemas.openxmlformats.org/officeDocument/2006/relationships/hyperlink" Target="#&#3585;&#3588;!A1"/><Relationship Id="rId11" Type="http://schemas.openxmlformats.org/officeDocument/2006/relationships/hyperlink" Target="#&#3608;&#3588;!A1"/><Relationship Id="rId5" Type="http://schemas.openxmlformats.org/officeDocument/2006/relationships/hyperlink" Target="#&#3617;&#3636;&#3618;!A1"/><Relationship Id="rId15" Type="http://schemas.openxmlformats.org/officeDocument/2006/relationships/hyperlink" Target="#&#3626;&#3619;&#3640;&#3611;&#3648;&#3623;&#3621;&#3634;&#3648;&#3619;&#3637;&#3618;&#3609;1!A1"/><Relationship Id="rId10" Type="http://schemas.openxmlformats.org/officeDocument/2006/relationships/hyperlink" Target="#&#3614;&#3618;!A1"/><Relationship Id="rId4" Type="http://schemas.openxmlformats.org/officeDocument/2006/relationships/image" Target="../media/image6.gif"/><Relationship Id="rId9" Type="http://schemas.openxmlformats.org/officeDocument/2006/relationships/hyperlink" Target="#&#3605;&#3588;!A1"/><Relationship Id="rId14" Type="http://schemas.openxmlformats.org/officeDocument/2006/relationships/hyperlink" Target="#&#3617;&#3637;&#3588;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gif"/><Relationship Id="rId7" Type="http://schemas.openxmlformats.org/officeDocument/2006/relationships/image" Target="../media/image15.jpg"/><Relationship Id="rId2" Type="http://schemas.openxmlformats.org/officeDocument/2006/relationships/image" Target="../media/image10.gif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14.gif"/><Relationship Id="rId4" Type="http://schemas.openxmlformats.org/officeDocument/2006/relationships/hyperlink" Target="#Menu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17;&#3641;&#3621;&#3609;&#3619;.2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5" Type="http://schemas.openxmlformats.org/officeDocument/2006/relationships/image" Target="../media/image17.gif"/><Relationship Id="rId4" Type="http://schemas.openxmlformats.org/officeDocument/2006/relationships/image" Target="../media/image16.gi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3585;&#3635;&#3627;&#3609;&#3604;&#3619;&#3634;&#3618;&#3623;&#3636;&#3594;&#363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6.gi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P&#3626;&#3619;&#3640;&#3611;&#3648;&#3585;&#3619;&#3604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7.gif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P&#3626;&#3619;&#3640;&#3611;&#3649;&#3618;&#3585;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27.gif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17;&#3641;&#3621;&#3609;&#3619;.3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16.gif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28.png"/><Relationship Id="rId1" Type="http://schemas.openxmlformats.org/officeDocument/2006/relationships/chart" Target="../charts/chart1.xml"/><Relationship Id="rId6" Type="http://schemas.openxmlformats.org/officeDocument/2006/relationships/image" Target="../media/image27.gif"/><Relationship Id="rId5" Type="http://schemas.openxmlformats.org/officeDocument/2006/relationships/hyperlink" Target="#P&#3649;&#3612;&#3609;&#3616;&#3641;&#3617;&#3636;2!A1"/><Relationship Id="rId4" Type="http://schemas.openxmlformats.org/officeDocument/2006/relationships/image" Target="../media/image14.gif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22.png"/><Relationship Id="rId1" Type="http://schemas.openxmlformats.org/officeDocument/2006/relationships/chart" Target="../charts/chart2.xml"/><Relationship Id="rId6" Type="http://schemas.openxmlformats.org/officeDocument/2006/relationships/image" Target="../media/image27.gif"/><Relationship Id="rId5" Type="http://schemas.openxmlformats.org/officeDocument/2006/relationships/hyperlink" Target="#P&#3649;&#3612;&#3609;&#3616;&#3641;&#3617;&#3636;3!A1"/><Relationship Id="rId4" Type="http://schemas.openxmlformats.org/officeDocument/2006/relationships/image" Target="../media/image14.gif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22.png"/><Relationship Id="rId1" Type="http://schemas.openxmlformats.org/officeDocument/2006/relationships/chart" Target="../charts/chart3.xml"/><Relationship Id="rId4" Type="http://schemas.openxmlformats.org/officeDocument/2006/relationships/image" Target="../media/image14.gif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3619;&#3641;&#3611;&#3649;&#3610;&#3610;&#3619;&#3634;&#3618;&#3591;&#3634;&#3609;!A1"/><Relationship Id="rId2" Type="http://schemas.openxmlformats.org/officeDocument/2006/relationships/image" Target="../media/image29.png"/><Relationship Id="rId1" Type="http://schemas.openxmlformats.org/officeDocument/2006/relationships/hyperlink" Target="#Menu!A1"/><Relationship Id="rId4" Type="http://schemas.openxmlformats.org/officeDocument/2006/relationships/image" Target="../media/image30.gif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3586;&#3657;&#3629;&#3617;&#3641;&#3621;&#3609;&#3619;.4!A1"/><Relationship Id="rId2" Type="http://schemas.openxmlformats.org/officeDocument/2006/relationships/image" Target="../media/image14.gif"/><Relationship Id="rId1" Type="http://schemas.openxmlformats.org/officeDocument/2006/relationships/hyperlink" Target="#Menu!A1"/><Relationship Id="rId4" Type="http://schemas.openxmlformats.org/officeDocument/2006/relationships/image" Target="../media/image16.gi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&#3623;&#3636;&#3594;&#3634;4!A1"/><Relationship Id="rId13" Type="http://schemas.openxmlformats.org/officeDocument/2006/relationships/hyperlink" Target="#&#3623;&#3636;&#3594;&#3634;9!A1"/><Relationship Id="rId18" Type="http://schemas.openxmlformats.org/officeDocument/2006/relationships/hyperlink" Target="#&#3623;&#3636;&#3594;&#3634;14!A1"/><Relationship Id="rId3" Type="http://schemas.openxmlformats.org/officeDocument/2006/relationships/image" Target="../media/image18.png"/><Relationship Id="rId21" Type="http://schemas.openxmlformats.org/officeDocument/2006/relationships/hyperlink" Target="#&#3623;&#3636;&#3594;&#3634;17!A1"/><Relationship Id="rId7" Type="http://schemas.openxmlformats.org/officeDocument/2006/relationships/hyperlink" Target="#&#3623;&#3636;&#3594;&#3634;3!A1"/><Relationship Id="rId12" Type="http://schemas.openxmlformats.org/officeDocument/2006/relationships/hyperlink" Target="#&#3623;&#3636;&#3594;&#3634;8!A1"/><Relationship Id="rId17" Type="http://schemas.openxmlformats.org/officeDocument/2006/relationships/hyperlink" Target="#&#3623;&#3636;&#3594;&#3634;13!A1"/><Relationship Id="rId2" Type="http://schemas.openxmlformats.org/officeDocument/2006/relationships/image" Target="../media/image14.gif"/><Relationship Id="rId16" Type="http://schemas.openxmlformats.org/officeDocument/2006/relationships/hyperlink" Target="#&#3623;&#3636;&#3594;&#3634;12!A1"/><Relationship Id="rId20" Type="http://schemas.openxmlformats.org/officeDocument/2006/relationships/hyperlink" Target="#&#3623;&#3636;&#3594;&#3634;16!A1"/><Relationship Id="rId1" Type="http://schemas.openxmlformats.org/officeDocument/2006/relationships/hyperlink" Target="#Menu!A1"/><Relationship Id="rId6" Type="http://schemas.openxmlformats.org/officeDocument/2006/relationships/hyperlink" Target="#&#3623;&#3636;&#3594;&#3634;2!A1"/><Relationship Id="rId11" Type="http://schemas.openxmlformats.org/officeDocument/2006/relationships/hyperlink" Target="#&#3623;&#3636;&#3594;&#3634;7!A1"/><Relationship Id="rId5" Type="http://schemas.openxmlformats.org/officeDocument/2006/relationships/image" Target="../media/image19.png"/><Relationship Id="rId15" Type="http://schemas.openxmlformats.org/officeDocument/2006/relationships/hyperlink" Target="#&#3623;&#3636;&#3594;&#3634;11!A1"/><Relationship Id="rId10" Type="http://schemas.openxmlformats.org/officeDocument/2006/relationships/hyperlink" Target="#&#3623;&#3636;&#3594;&#3634;6!A1"/><Relationship Id="rId19" Type="http://schemas.openxmlformats.org/officeDocument/2006/relationships/hyperlink" Target="#&#3623;&#3636;&#3594;&#3634;15!A1"/><Relationship Id="rId4" Type="http://schemas.openxmlformats.org/officeDocument/2006/relationships/hyperlink" Target="#&#3623;&#3636;&#3594;&#3634;1!A1"/><Relationship Id="rId9" Type="http://schemas.openxmlformats.org/officeDocument/2006/relationships/hyperlink" Target="#&#3623;&#3636;&#3594;&#3634;5!A1"/><Relationship Id="rId14" Type="http://schemas.openxmlformats.org/officeDocument/2006/relationships/hyperlink" Target="#&#3623;&#3636;&#3594;&#3634;10!A1"/><Relationship Id="rId22" Type="http://schemas.openxmlformats.org/officeDocument/2006/relationships/image" Target="../media/image20.gi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14.gif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419100</xdr:colOff>
      <xdr:row>28</xdr:row>
      <xdr:rowOff>57150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763500" cy="5124450"/>
        </a:xfrm>
        <a:prstGeom prst="rect">
          <a:avLst/>
        </a:prstGeom>
      </xdr:spPr>
    </xdr:pic>
    <xdr:clientData/>
  </xdr:twoCellAnchor>
  <xdr:twoCellAnchor editAs="oneCell">
    <xdr:from>
      <xdr:col>8</xdr:col>
      <xdr:colOff>133350</xdr:colOff>
      <xdr:row>24</xdr:row>
      <xdr:rowOff>85726</xdr:rowOff>
    </xdr:from>
    <xdr:to>
      <xdr:col>10</xdr:col>
      <xdr:colOff>142875</xdr:colOff>
      <xdr:row>28</xdr:row>
      <xdr:rowOff>129540</xdr:rowOff>
    </xdr:to>
    <xdr:pic>
      <xdr:nvPicPr>
        <xdr:cNvPr id="4" name="รูปภาพ 3">
          <a:hlinkClick xmlns:r="http://schemas.openxmlformats.org/officeDocument/2006/relationships" r:id="rId2" tooltip="เข้าระบบ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50" y="4429126"/>
          <a:ext cx="1381125" cy="767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195476</xdr:colOff>
      <xdr:row>2</xdr:row>
      <xdr:rowOff>104775</xdr:rowOff>
    </xdr:from>
    <xdr:to>
      <xdr:col>4</xdr:col>
      <xdr:colOff>168180</xdr:colOff>
      <xdr:row>5</xdr:row>
      <xdr:rowOff>180975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451" y="581025"/>
          <a:ext cx="658504" cy="914400"/>
        </a:xfrm>
        <a:prstGeom prst="rect">
          <a:avLst/>
        </a:prstGeom>
      </xdr:spPr>
    </xdr:pic>
    <xdr:clientData/>
  </xdr:twoCellAnchor>
  <xdr:twoCellAnchor editAs="oneCell">
    <xdr:from>
      <xdr:col>17</xdr:col>
      <xdr:colOff>28575</xdr:colOff>
      <xdr:row>7</xdr:row>
      <xdr:rowOff>123825</xdr:rowOff>
    </xdr:from>
    <xdr:to>
      <xdr:col>18</xdr:col>
      <xdr:colOff>172963</xdr:colOff>
      <xdr:row>12</xdr:row>
      <xdr:rowOff>0</xdr:rowOff>
    </xdr:to>
    <xdr:pic>
      <xdr:nvPicPr>
        <xdr:cNvPr id="3" name="รูปภาพ 2">
          <a:hlinkClick xmlns:r="http://schemas.openxmlformats.org/officeDocument/2006/relationships" r:id="rId2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77425" y="1790700"/>
          <a:ext cx="896863" cy="904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260684</xdr:colOff>
      <xdr:row>13</xdr:row>
      <xdr:rowOff>120316</xdr:rowOff>
    </xdr:to>
    <xdr:sp macro="" textlink="">
      <xdr:nvSpPr>
        <xdr:cNvPr id="2" name="กล่องข้อความ 1"/>
        <xdr:cNvSpPr txBox="1"/>
      </xdr:nvSpPr>
      <xdr:spPr>
        <a:xfrm>
          <a:off x="11369841" y="541414"/>
          <a:ext cx="1393659" cy="234616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183481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902242"/>
          <a:ext cx="895350" cy="885324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1338672</xdr:colOff>
      <xdr:row>4</xdr:row>
      <xdr:rowOff>49184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080000" cy="360000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132348</xdr:rowOff>
    </xdr:from>
    <xdr:to>
      <xdr:col>0</xdr:col>
      <xdr:colOff>1330650</xdr:colOff>
      <xdr:row>6</xdr:row>
      <xdr:rowOff>31137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964532"/>
          <a:ext cx="1080000" cy="360000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1338672</xdr:colOff>
      <xdr:row>8</xdr:row>
      <xdr:rowOff>79264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433764"/>
          <a:ext cx="1080000" cy="360000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3009</xdr:rowOff>
    </xdr:from>
    <xdr:to>
      <xdr:col>0</xdr:col>
      <xdr:colOff>1330650</xdr:colOff>
      <xdr:row>10</xdr:row>
      <xdr:rowOff>152457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1928062"/>
          <a:ext cx="1080000" cy="360000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1338672</xdr:colOff>
      <xdr:row>12</xdr:row>
      <xdr:rowOff>209611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406322"/>
          <a:ext cx="1080000" cy="360000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1330650</xdr:colOff>
      <xdr:row>15</xdr:row>
      <xdr:rowOff>51190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2879558"/>
          <a:ext cx="1080000" cy="360000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12036</xdr:rowOff>
    </xdr:from>
    <xdr:to>
      <xdr:col>0</xdr:col>
      <xdr:colOff>2563884</xdr:colOff>
      <xdr:row>4</xdr:row>
      <xdr:rowOff>61220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33404"/>
          <a:ext cx="1080000" cy="360000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154410</xdr:rowOff>
    </xdr:from>
    <xdr:to>
      <xdr:col>0</xdr:col>
      <xdr:colOff>2555862</xdr:colOff>
      <xdr:row>6</xdr:row>
      <xdr:rowOff>53199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986594"/>
          <a:ext cx="1080000" cy="360000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152405</xdr:rowOff>
    </xdr:from>
    <xdr:to>
      <xdr:col>0</xdr:col>
      <xdr:colOff>2563884</xdr:colOff>
      <xdr:row>8</xdr:row>
      <xdr:rowOff>91300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445800"/>
          <a:ext cx="1080000" cy="360000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15546</xdr:rowOff>
    </xdr:from>
    <xdr:to>
      <xdr:col>0</xdr:col>
      <xdr:colOff>2555862</xdr:colOff>
      <xdr:row>10</xdr:row>
      <xdr:rowOff>164994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1940599"/>
          <a:ext cx="1080000" cy="360000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82226</xdr:rowOff>
    </xdr:from>
    <xdr:to>
      <xdr:col>0</xdr:col>
      <xdr:colOff>2563884</xdr:colOff>
      <xdr:row>13</xdr:row>
      <xdr:rowOff>21121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428384"/>
          <a:ext cx="1080000" cy="360000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134357</xdr:rowOff>
    </xdr:from>
    <xdr:to>
      <xdr:col>0</xdr:col>
      <xdr:colOff>2555862</xdr:colOff>
      <xdr:row>15</xdr:row>
      <xdr:rowOff>73252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2901620"/>
          <a:ext cx="1080000" cy="360000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260684</xdr:colOff>
      <xdr:row>13</xdr:row>
      <xdr:rowOff>120316</xdr:rowOff>
    </xdr:to>
    <xdr:sp macro="" textlink="">
      <xdr:nvSpPr>
        <xdr:cNvPr id="2" name="กล่องข้อความ 1"/>
        <xdr:cNvSpPr txBox="1"/>
      </xdr:nvSpPr>
      <xdr:spPr>
        <a:xfrm>
          <a:off x="11374854" y="534396"/>
          <a:ext cx="1401680" cy="232912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183481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502192"/>
          <a:ext cx="895350" cy="891339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1338672</xdr:colOff>
      <xdr:row>4</xdr:row>
      <xdr:rowOff>49184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080000" cy="360000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132348</xdr:rowOff>
    </xdr:from>
    <xdr:to>
      <xdr:col>0</xdr:col>
      <xdr:colOff>1330650</xdr:colOff>
      <xdr:row>6</xdr:row>
      <xdr:rowOff>31137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964532"/>
          <a:ext cx="1080000" cy="360000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1338672</xdr:colOff>
      <xdr:row>8</xdr:row>
      <xdr:rowOff>79264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433764"/>
          <a:ext cx="1080000" cy="360000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3009</xdr:rowOff>
    </xdr:from>
    <xdr:to>
      <xdr:col>0</xdr:col>
      <xdr:colOff>1330650</xdr:colOff>
      <xdr:row>10</xdr:row>
      <xdr:rowOff>152457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1928062"/>
          <a:ext cx="1080000" cy="360000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1338672</xdr:colOff>
      <xdr:row>13</xdr:row>
      <xdr:rowOff>61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406322"/>
          <a:ext cx="1080000" cy="361002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1330650</xdr:colOff>
      <xdr:row>15</xdr:row>
      <xdr:rowOff>51190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2879558"/>
          <a:ext cx="1080000" cy="360000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12036</xdr:rowOff>
    </xdr:from>
    <xdr:to>
      <xdr:col>0</xdr:col>
      <xdr:colOff>2563884</xdr:colOff>
      <xdr:row>4</xdr:row>
      <xdr:rowOff>61220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33404"/>
          <a:ext cx="1080000" cy="360000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154410</xdr:rowOff>
    </xdr:from>
    <xdr:to>
      <xdr:col>0</xdr:col>
      <xdr:colOff>2555862</xdr:colOff>
      <xdr:row>6</xdr:row>
      <xdr:rowOff>53199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986594"/>
          <a:ext cx="1080000" cy="360000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152405</xdr:rowOff>
    </xdr:from>
    <xdr:to>
      <xdr:col>0</xdr:col>
      <xdr:colOff>2563884</xdr:colOff>
      <xdr:row>8</xdr:row>
      <xdr:rowOff>91300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445800"/>
          <a:ext cx="1080000" cy="360000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15546</xdr:rowOff>
    </xdr:from>
    <xdr:to>
      <xdr:col>0</xdr:col>
      <xdr:colOff>2555862</xdr:colOff>
      <xdr:row>10</xdr:row>
      <xdr:rowOff>164994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1940599"/>
          <a:ext cx="1080000" cy="360000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82226</xdr:rowOff>
    </xdr:from>
    <xdr:to>
      <xdr:col>0</xdr:col>
      <xdr:colOff>2563884</xdr:colOff>
      <xdr:row>13</xdr:row>
      <xdr:rowOff>21121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428384"/>
          <a:ext cx="1080000" cy="360000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134357</xdr:rowOff>
    </xdr:from>
    <xdr:to>
      <xdr:col>0</xdr:col>
      <xdr:colOff>2555862</xdr:colOff>
      <xdr:row>15</xdr:row>
      <xdr:rowOff>73252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2901620"/>
          <a:ext cx="1080000" cy="360000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260684</xdr:colOff>
      <xdr:row>13</xdr:row>
      <xdr:rowOff>120316</xdr:rowOff>
    </xdr:to>
    <xdr:sp macro="" textlink="">
      <xdr:nvSpPr>
        <xdr:cNvPr id="2" name="กล่องข้อความ 1"/>
        <xdr:cNvSpPr txBox="1"/>
      </xdr:nvSpPr>
      <xdr:spPr>
        <a:xfrm>
          <a:off x="11374854" y="534396"/>
          <a:ext cx="1401680" cy="232912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183481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502192"/>
          <a:ext cx="895350" cy="891339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1338672</xdr:colOff>
      <xdr:row>4</xdr:row>
      <xdr:rowOff>49184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080000" cy="360000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132348</xdr:rowOff>
    </xdr:from>
    <xdr:to>
      <xdr:col>0</xdr:col>
      <xdr:colOff>1330650</xdr:colOff>
      <xdr:row>6</xdr:row>
      <xdr:rowOff>31137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964532"/>
          <a:ext cx="1080000" cy="360000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1338672</xdr:colOff>
      <xdr:row>8</xdr:row>
      <xdr:rowOff>79264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433764"/>
          <a:ext cx="1080000" cy="360000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3009</xdr:rowOff>
    </xdr:from>
    <xdr:to>
      <xdr:col>0</xdr:col>
      <xdr:colOff>1330650</xdr:colOff>
      <xdr:row>10</xdr:row>
      <xdr:rowOff>152457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1928062"/>
          <a:ext cx="1080000" cy="360000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1338672</xdr:colOff>
      <xdr:row>13</xdr:row>
      <xdr:rowOff>61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406322"/>
          <a:ext cx="1080000" cy="361002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1330650</xdr:colOff>
      <xdr:row>15</xdr:row>
      <xdr:rowOff>51190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2879558"/>
          <a:ext cx="1080000" cy="360000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12036</xdr:rowOff>
    </xdr:from>
    <xdr:to>
      <xdr:col>0</xdr:col>
      <xdr:colOff>2563884</xdr:colOff>
      <xdr:row>4</xdr:row>
      <xdr:rowOff>61220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33404"/>
          <a:ext cx="1080000" cy="360000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154410</xdr:rowOff>
    </xdr:from>
    <xdr:to>
      <xdr:col>0</xdr:col>
      <xdr:colOff>2555862</xdr:colOff>
      <xdr:row>6</xdr:row>
      <xdr:rowOff>53199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986594"/>
          <a:ext cx="1080000" cy="360000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152405</xdr:rowOff>
    </xdr:from>
    <xdr:to>
      <xdr:col>0</xdr:col>
      <xdr:colOff>2563884</xdr:colOff>
      <xdr:row>8</xdr:row>
      <xdr:rowOff>91300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445800"/>
          <a:ext cx="1080000" cy="360000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15546</xdr:rowOff>
    </xdr:from>
    <xdr:to>
      <xdr:col>0</xdr:col>
      <xdr:colOff>2555862</xdr:colOff>
      <xdr:row>10</xdr:row>
      <xdr:rowOff>164994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1940599"/>
          <a:ext cx="1080000" cy="360000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82226</xdr:rowOff>
    </xdr:from>
    <xdr:to>
      <xdr:col>0</xdr:col>
      <xdr:colOff>2563884</xdr:colOff>
      <xdr:row>13</xdr:row>
      <xdr:rowOff>21121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428384"/>
          <a:ext cx="1080000" cy="360000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134357</xdr:rowOff>
    </xdr:from>
    <xdr:to>
      <xdr:col>0</xdr:col>
      <xdr:colOff>2555862</xdr:colOff>
      <xdr:row>15</xdr:row>
      <xdr:rowOff>73252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2901620"/>
          <a:ext cx="1080000" cy="360000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260684</xdr:colOff>
      <xdr:row>13</xdr:row>
      <xdr:rowOff>120316</xdr:rowOff>
    </xdr:to>
    <xdr:sp macro="" textlink="">
      <xdr:nvSpPr>
        <xdr:cNvPr id="2" name="กล่องข้อความ 1"/>
        <xdr:cNvSpPr txBox="1"/>
      </xdr:nvSpPr>
      <xdr:spPr>
        <a:xfrm>
          <a:off x="11374854" y="534396"/>
          <a:ext cx="1401680" cy="232912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183481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502192"/>
          <a:ext cx="895350" cy="891339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1338672</xdr:colOff>
      <xdr:row>4</xdr:row>
      <xdr:rowOff>49184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080000" cy="360000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132348</xdr:rowOff>
    </xdr:from>
    <xdr:to>
      <xdr:col>0</xdr:col>
      <xdr:colOff>1330650</xdr:colOff>
      <xdr:row>6</xdr:row>
      <xdr:rowOff>31137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964532"/>
          <a:ext cx="1080000" cy="360000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1338672</xdr:colOff>
      <xdr:row>8</xdr:row>
      <xdr:rowOff>79264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433764"/>
          <a:ext cx="1080000" cy="360000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3009</xdr:rowOff>
    </xdr:from>
    <xdr:to>
      <xdr:col>0</xdr:col>
      <xdr:colOff>1330650</xdr:colOff>
      <xdr:row>10</xdr:row>
      <xdr:rowOff>152457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1928062"/>
          <a:ext cx="1080000" cy="360000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1338672</xdr:colOff>
      <xdr:row>13</xdr:row>
      <xdr:rowOff>61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406322"/>
          <a:ext cx="1080000" cy="361002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1330650</xdr:colOff>
      <xdr:row>15</xdr:row>
      <xdr:rowOff>51190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2879558"/>
          <a:ext cx="1080000" cy="360000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12036</xdr:rowOff>
    </xdr:from>
    <xdr:to>
      <xdr:col>0</xdr:col>
      <xdr:colOff>2563884</xdr:colOff>
      <xdr:row>4</xdr:row>
      <xdr:rowOff>61220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33404"/>
          <a:ext cx="1080000" cy="360000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154410</xdr:rowOff>
    </xdr:from>
    <xdr:to>
      <xdr:col>0</xdr:col>
      <xdr:colOff>2555862</xdr:colOff>
      <xdr:row>6</xdr:row>
      <xdr:rowOff>53199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986594"/>
          <a:ext cx="1080000" cy="360000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152405</xdr:rowOff>
    </xdr:from>
    <xdr:to>
      <xdr:col>0</xdr:col>
      <xdr:colOff>2563884</xdr:colOff>
      <xdr:row>8</xdr:row>
      <xdr:rowOff>91300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445800"/>
          <a:ext cx="1080000" cy="360000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15546</xdr:rowOff>
    </xdr:from>
    <xdr:to>
      <xdr:col>0</xdr:col>
      <xdr:colOff>2555862</xdr:colOff>
      <xdr:row>10</xdr:row>
      <xdr:rowOff>164994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1940599"/>
          <a:ext cx="1080000" cy="360000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82226</xdr:rowOff>
    </xdr:from>
    <xdr:to>
      <xdr:col>0</xdr:col>
      <xdr:colOff>2563884</xdr:colOff>
      <xdr:row>13</xdr:row>
      <xdr:rowOff>21121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428384"/>
          <a:ext cx="1080000" cy="360000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134357</xdr:rowOff>
    </xdr:from>
    <xdr:to>
      <xdr:col>0</xdr:col>
      <xdr:colOff>2555862</xdr:colOff>
      <xdr:row>15</xdr:row>
      <xdr:rowOff>73252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2901620"/>
          <a:ext cx="1080000" cy="360000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260684</xdr:colOff>
      <xdr:row>13</xdr:row>
      <xdr:rowOff>120316</xdr:rowOff>
    </xdr:to>
    <xdr:sp macro="" textlink="">
      <xdr:nvSpPr>
        <xdr:cNvPr id="2" name="กล่องข้อความ 1"/>
        <xdr:cNvSpPr txBox="1"/>
      </xdr:nvSpPr>
      <xdr:spPr>
        <a:xfrm>
          <a:off x="11374854" y="534396"/>
          <a:ext cx="1401680" cy="232912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183481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502192"/>
          <a:ext cx="895350" cy="891339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1338672</xdr:colOff>
      <xdr:row>4</xdr:row>
      <xdr:rowOff>49184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080000" cy="360000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132348</xdr:rowOff>
    </xdr:from>
    <xdr:to>
      <xdr:col>0</xdr:col>
      <xdr:colOff>1330650</xdr:colOff>
      <xdr:row>6</xdr:row>
      <xdr:rowOff>31137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964532"/>
          <a:ext cx="1080000" cy="360000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1338672</xdr:colOff>
      <xdr:row>8</xdr:row>
      <xdr:rowOff>79264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433764"/>
          <a:ext cx="1080000" cy="360000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3009</xdr:rowOff>
    </xdr:from>
    <xdr:to>
      <xdr:col>0</xdr:col>
      <xdr:colOff>1330650</xdr:colOff>
      <xdr:row>10</xdr:row>
      <xdr:rowOff>152457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1928062"/>
          <a:ext cx="1080000" cy="360000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1338672</xdr:colOff>
      <xdr:row>13</xdr:row>
      <xdr:rowOff>61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406322"/>
          <a:ext cx="1080000" cy="361002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1330650</xdr:colOff>
      <xdr:row>15</xdr:row>
      <xdr:rowOff>51190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2879558"/>
          <a:ext cx="1080000" cy="360000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12036</xdr:rowOff>
    </xdr:from>
    <xdr:to>
      <xdr:col>0</xdr:col>
      <xdr:colOff>2563884</xdr:colOff>
      <xdr:row>4</xdr:row>
      <xdr:rowOff>61220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33404"/>
          <a:ext cx="1080000" cy="360000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154410</xdr:rowOff>
    </xdr:from>
    <xdr:to>
      <xdr:col>0</xdr:col>
      <xdr:colOff>2555862</xdr:colOff>
      <xdr:row>6</xdr:row>
      <xdr:rowOff>53199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986594"/>
          <a:ext cx="1080000" cy="360000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152405</xdr:rowOff>
    </xdr:from>
    <xdr:to>
      <xdr:col>0</xdr:col>
      <xdr:colOff>2563884</xdr:colOff>
      <xdr:row>8</xdr:row>
      <xdr:rowOff>91300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445800"/>
          <a:ext cx="1080000" cy="360000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15546</xdr:rowOff>
    </xdr:from>
    <xdr:to>
      <xdr:col>0</xdr:col>
      <xdr:colOff>2555862</xdr:colOff>
      <xdr:row>10</xdr:row>
      <xdr:rowOff>164994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1940599"/>
          <a:ext cx="1080000" cy="360000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82226</xdr:rowOff>
    </xdr:from>
    <xdr:to>
      <xdr:col>0</xdr:col>
      <xdr:colOff>2563884</xdr:colOff>
      <xdr:row>13</xdr:row>
      <xdr:rowOff>21121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428384"/>
          <a:ext cx="1080000" cy="360000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134357</xdr:rowOff>
    </xdr:from>
    <xdr:to>
      <xdr:col>0</xdr:col>
      <xdr:colOff>2555862</xdr:colOff>
      <xdr:row>15</xdr:row>
      <xdr:rowOff>73252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2901620"/>
          <a:ext cx="1080000" cy="360000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260684</xdr:colOff>
      <xdr:row>13</xdr:row>
      <xdr:rowOff>120316</xdr:rowOff>
    </xdr:to>
    <xdr:sp macro="" textlink="">
      <xdr:nvSpPr>
        <xdr:cNvPr id="2" name="กล่องข้อความ 1"/>
        <xdr:cNvSpPr txBox="1"/>
      </xdr:nvSpPr>
      <xdr:spPr>
        <a:xfrm>
          <a:off x="11374854" y="534396"/>
          <a:ext cx="1401680" cy="232912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183481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502192"/>
          <a:ext cx="895350" cy="891339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1338672</xdr:colOff>
      <xdr:row>4</xdr:row>
      <xdr:rowOff>49184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080000" cy="360000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132348</xdr:rowOff>
    </xdr:from>
    <xdr:to>
      <xdr:col>0</xdr:col>
      <xdr:colOff>1330650</xdr:colOff>
      <xdr:row>6</xdr:row>
      <xdr:rowOff>31137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964532"/>
          <a:ext cx="1080000" cy="360000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1338672</xdr:colOff>
      <xdr:row>8</xdr:row>
      <xdr:rowOff>79264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433764"/>
          <a:ext cx="1080000" cy="360000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3009</xdr:rowOff>
    </xdr:from>
    <xdr:to>
      <xdr:col>0</xdr:col>
      <xdr:colOff>1330650</xdr:colOff>
      <xdr:row>10</xdr:row>
      <xdr:rowOff>152457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1928062"/>
          <a:ext cx="1080000" cy="360000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1338672</xdr:colOff>
      <xdr:row>13</xdr:row>
      <xdr:rowOff>61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406322"/>
          <a:ext cx="1080000" cy="361002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1330650</xdr:colOff>
      <xdr:row>15</xdr:row>
      <xdr:rowOff>51190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2879558"/>
          <a:ext cx="1080000" cy="360000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12036</xdr:rowOff>
    </xdr:from>
    <xdr:to>
      <xdr:col>0</xdr:col>
      <xdr:colOff>2563884</xdr:colOff>
      <xdr:row>4</xdr:row>
      <xdr:rowOff>61220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33404"/>
          <a:ext cx="1080000" cy="360000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154410</xdr:rowOff>
    </xdr:from>
    <xdr:to>
      <xdr:col>0</xdr:col>
      <xdr:colOff>2555862</xdr:colOff>
      <xdr:row>6</xdr:row>
      <xdr:rowOff>53199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986594"/>
          <a:ext cx="1080000" cy="360000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152405</xdr:rowOff>
    </xdr:from>
    <xdr:to>
      <xdr:col>0</xdr:col>
      <xdr:colOff>2563884</xdr:colOff>
      <xdr:row>8</xdr:row>
      <xdr:rowOff>91300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445800"/>
          <a:ext cx="1080000" cy="360000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15546</xdr:rowOff>
    </xdr:from>
    <xdr:to>
      <xdr:col>0</xdr:col>
      <xdr:colOff>2555862</xdr:colOff>
      <xdr:row>10</xdr:row>
      <xdr:rowOff>164994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1940599"/>
          <a:ext cx="1080000" cy="360000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82226</xdr:rowOff>
    </xdr:from>
    <xdr:to>
      <xdr:col>0</xdr:col>
      <xdr:colOff>2563884</xdr:colOff>
      <xdr:row>13</xdr:row>
      <xdr:rowOff>21121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428384"/>
          <a:ext cx="1080000" cy="360000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134357</xdr:rowOff>
    </xdr:from>
    <xdr:to>
      <xdr:col>0</xdr:col>
      <xdr:colOff>2555862</xdr:colOff>
      <xdr:row>15</xdr:row>
      <xdr:rowOff>73252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2901620"/>
          <a:ext cx="1080000" cy="360000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260684</xdr:colOff>
      <xdr:row>13</xdr:row>
      <xdr:rowOff>120316</xdr:rowOff>
    </xdr:to>
    <xdr:sp macro="" textlink="">
      <xdr:nvSpPr>
        <xdr:cNvPr id="2" name="กล่องข้อความ 1"/>
        <xdr:cNvSpPr txBox="1"/>
      </xdr:nvSpPr>
      <xdr:spPr>
        <a:xfrm>
          <a:off x="11374854" y="534396"/>
          <a:ext cx="1401680" cy="232912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183481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502192"/>
          <a:ext cx="895350" cy="891339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1338672</xdr:colOff>
      <xdr:row>4</xdr:row>
      <xdr:rowOff>49184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080000" cy="360000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132348</xdr:rowOff>
    </xdr:from>
    <xdr:to>
      <xdr:col>0</xdr:col>
      <xdr:colOff>1330650</xdr:colOff>
      <xdr:row>6</xdr:row>
      <xdr:rowOff>31137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964532"/>
          <a:ext cx="1080000" cy="360000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1338672</xdr:colOff>
      <xdr:row>8</xdr:row>
      <xdr:rowOff>79264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433764"/>
          <a:ext cx="1080000" cy="360000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3009</xdr:rowOff>
    </xdr:from>
    <xdr:to>
      <xdr:col>0</xdr:col>
      <xdr:colOff>1330650</xdr:colOff>
      <xdr:row>10</xdr:row>
      <xdr:rowOff>152457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1928062"/>
          <a:ext cx="1080000" cy="360000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1338672</xdr:colOff>
      <xdr:row>13</xdr:row>
      <xdr:rowOff>61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406322"/>
          <a:ext cx="1080000" cy="361002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1330650</xdr:colOff>
      <xdr:row>15</xdr:row>
      <xdr:rowOff>51190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2879558"/>
          <a:ext cx="1080000" cy="360000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12036</xdr:rowOff>
    </xdr:from>
    <xdr:to>
      <xdr:col>0</xdr:col>
      <xdr:colOff>2563884</xdr:colOff>
      <xdr:row>4</xdr:row>
      <xdr:rowOff>61220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33404"/>
          <a:ext cx="1080000" cy="360000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154410</xdr:rowOff>
    </xdr:from>
    <xdr:to>
      <xdr:col>0</xdr:col>
      <xdr:colOff>2555862</xdr:colOff>
      <xdr:row>6</xdr:row>
      <xdr:rowOff>53199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986594"/>
          <a:ext cx="1080000" cy="360000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152405</xdr:rowOff>
    </xdr:from>
    <xdr:to>
      <xdr:col>0</xdr:col>
      <xdr:colOff>2563884</xdr:colOff>
      <xdr:row>8</xdr:row>
      <xdr:rowOff>91300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445800"/>
          <a:ext cx="1080000" cy="360000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15546</xdr:rowOff>
    </xdr:from>
    <xdr:to>
      <xdr:col>0</xdr:col>
      <xdr:colOff>2555862</xdr:colOff>
      <xdr:row>10</xdr:row>
      <xdr:rowOff>164994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1940599"/>
          <a:ext cx="1080000" cy="360000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82226</xdr:rowOff>
    </xdr:from>
    <xdr:to>
      <xdr:col>0</xdr:col>
      <xdr:colOff>2563884</xdr:colOff>
      <xdr:row>13</xdr:row>
      <xdr:rowOff>21121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428384"/>
          <a:ext cx="1080000" cy="360000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134357</xdr:rowOff>
    </xdr:from>
    <xdr:to>
      <xdr:col>0</xdr:col>
      <xdr:colOff>2555862</xdr:colOff>
      <xdr:row>15</xdr:row>
      <xdr:rowOff>73252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2901620"/>
          <a:ext cx="1080000" cy="360000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260684</xdr:colOff>
      <xdr:row>13</xdr:row>
      <xdr:rowOff>120316</xdr:rowOff>
    </xdr:to>
    <xdr:sp macro="" textlink="">
      <xdr:nvSpPr>
        <xdr:cNvPr id="2" name="กล่องข้อความ 1"/>
        <xdr:cNvSpPr txBox="1"/>
      </xdr:nvSpPr>
      <xdr:spPr>
        <a:xfrm>
          <a:off x="11374854" y="534396"/>
          <a:ext cx="1401680" cy="232912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183481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502192"/>
          <a:ext cx="895350" cy="891339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1338672</xdr:colOff>
      <xdr:row>4</xdr:row>
      <xdr:rowOff>49184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080000" cy="360000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132348</xdr:rowOff>
    </xdr:from>
    <xdr:to>
      <xdr:col>0</xdr:col>
      <xdr:colOff>1330650</xdr:colOff>
      <xdr:row>6</xdr:row>
      <xdr:rowOff>31137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964532"/>
          <a:ext cx="1080000" cy="360000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1338672</xdr:colOff>
      <xdr:row>8</xdr:row>
      <xdr:rowOff>79264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433764"/>
          <a:ext cx="1080000" cy="360000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3009</xdr:rowOff>
    </xdr:from>
    <xdr:to>
      <xdr:col>0</xdr:col>
      <xdr:colOff>1330650</xdr:colOff>
      <xdr:row>10</xdr:row>
      <xdr:rowOff>152457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1928062"/>
          <a:ext cx="1080000" cy="360000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1338672</xdr:colOff>
      <xdr:row>13</xdr:row>
      <xdr:rowOff>61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406322"/>
          <a:ext cx="1080000" cy="361002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1330650</xdr:colOff>
      <xdr:row>15</xdr:row>
      <xdr:rowOff>51190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2879558"/>
          <a:ext cx="1080000" cy="360000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12036</xdr:rowOff>
    </xdr:from>
    <xdr:to>
      <xdr:col>0</xdr:col>
      <xdr:colOff>2563884</xdr:colOff>
      <xdr:row>4</xdr:row>
      <xdr:rowOff>61220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33404"/>
          <a:ext cx="1080000" cy="360000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154410</xdr:rowOff>
    </xdr:from>
    <xdr:to>
      <xdr:col>0</xdr:col>
      <xdr:colOff>2555862</xdr:colOff>
      <xdr:row>6</xdr:row>
      <xdr:rowOff>53199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986594"/>
          <a:ext cx="1080000" cy="360000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152405</xdr:rowOff>
    </xdr:from>
    <xdr:to>
      <xdr:col>0</xdr:col>
      <xdr:colOff>2563884</xdr:colOff>
      <xdr:row>8</xdr:row>
      <xdr:rowOff>91300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445800"/>
          <a:ext cx="1080000" cy="360000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15546</xdr:rowOff>
    </xdr:from>
    <xdr:to>
      <xdr:col>0</xdr:col>
      <xdr:colOff>2555862</xdr:colOff>
      <xdr:row>10</xdr:row>
      <xdr:rowOff>164994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1940599"/>
          <a:ext cx="1080000" cy="360000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82226</xdr:rowOff>
    </xdr:from>
    <xdr:to>
      <xdr:col>0</xdr:col>
      <xdr:colOff>2563884</xdr:colOff>
      <xdr:row>13</xdr:row>
      <xdr:rowOff>21121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428384"/>
          <a:ext cx="1080000" cy="360000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134357</xdr:rowOff>
    </xdr:from>
    <xdr:to>
      <xdr:col>0</xdr:col>
      <xdr:colOff>2555862</xdr:colOff>
      <xdr:row>15</xdr:row>
      <xdr:rowOff>73252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2901620"/>
          <a:ext cx="1080000" cy="360000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260684</xdr:colOff>
      <xdr:row>13</xdr:row>
      <xdr:rowOff>120316</xdr:rowOff>
    </xdr:to>
    <xdr:sp macro="" textlink="">
      <xdr:nvSpPr>
        <xdr:cNvPr id="2" name="กล่องข้อความ 1"/>
        <xdr:cNvSpPr txBox="1"/>
      </xdr:nvSpPr>
      <xdr:spPr>
        <a:xfrm>
          <a:off x="11374854" y="534396"/>
          <a:ext cx="1401680" cy="232912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183481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502192"/>
          <a:ext cx="895350" cy="891339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1338672</xdr:colOff>
      <xdr:row>4</xdr:row>
      <xdr:rowOff>49184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080000" cy="360000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132348</xdr:rowOff>
    </xdr:from>
    <xdr:to>
      <xdr:col>0</xdr:col>
      <xdr:colOff>1330650</xdr:colOff>
      <xdr:row>6</xdr:row>
      <xdr:rowOff>31137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964532"/>
          <a:ext cx="1080000" cy="360000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1338672</xdr:colOff>
      <xdr:row>8</xdr:row>
      <xdr:rowOff>79264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433764"/>
          <a:ext cx="1080000" cy="360000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3009</xdr:rowOff>
    </xdr:from>
    <xdr:to>
      <xdr:col>0</xdr:col>
      <xdr:colOff>1330650</xdr:colOff>
      <xdr:row>10</xdr:row>
      <xdr:rowOff>152457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1928062"/>
          <a:ext cx="1080000" cy="360000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1338672</xdr:colOff>
      <xdr:row>13</xdr:row>
      <xdr:rowOff>61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406322"/>
          <a:ext cx="1080000" cy="361002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1330650</xdr:colOff>
      <xdr:row>15</xdr:row>
      <xdr:rowOff>51190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2879558"/>
          <a:ext cx="1080000" cy="360000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12036</xdr:rowOff>
    </xdr:from>
    <xdr:to>
      <xdr:col>0</xdr:col>
      <xdr:colOff>2563884</xdr:colOff>
      <xdr:row>4</xdr:row>
      <xdr:rowOff>61220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33404"/>
          <a:ext cx="1080000" cy="360000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154410</xdr:rowOff>
    </xdr:from>
    <xdr:to>
      <xdr:col>0</xdr:col>
      <xdr:colOff>2555862</xdr:colOff>
      <xdr:row>6</xdr:row>
      <xdr:rowOff>53199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986594"/>
          <a:ext cx="1080000" cy="360000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152405</xdr:rowOff>
    </xdr:from>
    <xdr:to>
      <xdr:col>0</xdr:col>
      <xdr:colOff>2563884</xdr:colOff>
      <xdr:row>8</xdr:row>
      <xdr:rowOff>91300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445800"/>
          <a:ext cx="1080000" cy="360000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15546</xdr:rowOff>
    </xdr:from>
    <xdr:to>
      <xdr:col>0</xdr:col>
      <xdr:colOff>2555862</xdr:colOff>
      <xdr:row>10</xdr:row>
      <xdr:rowOff>164994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1940599"/>
          <a:ext cx="1080000" cy="360000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82226</xdr:rowOff>
    </xdr:from>
    <xdr:to>
      <xdr:col>0</xdr:col>
      <xdr:colOff>2563884</xdr:colOff>
      <xdr:row>13</xdr:row>
      <xdr:rowOff>21121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428384"/>
          <a:ext cx="1080000" cy="360000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134357</xdr:rowOff>
    </xdr:from>
    <xdr:to>
      <xdr:col>0</xdr:col>
      <xdr:colOff>2555862</xdr:colOff>
      <xdr:row>15</xdr:row>
      <xdr:rowOff>73252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2901620"/>
          <a:ext cx="1080000" cy="360000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515939</xdr:colOff>
      <xdr:row>2</xdr:row>
      <xdr:rowOff>317664</xdr:rowOff>
    </xdr:from>
    <xdr:to>
      <xdr:col>9</xdr:col>
      <xdr:colOff>332583</xdr:colOff>
      <xdr:row>4</xdr:row>
      <xdr:rowOff>214312</xdr:rowOff>
    </xdr:to>
    <xdr:pic>
      <xdr:nvPicPr>
        <xdr:cNvPr id="15" name="รูปภาพ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0080" y="1071727"/>
          <a:ext cx="2515394" cy="650710"/>
        </a:xfrm>
        <a:prstGeom prst="rect">
          <a:avLst/>
        </a:prstGeom>
      </xdr:spPr>
    </xdr:pic>
    <xdr:clientData/>
  </xdr:twoCellAnchor>
  <xdr:twoCellAnchor editAs="oneCell">
    <xdr:from>
      <xdr:col>0</xdr:col>
      <xdr:colOff>29766</xdr:colOff>
      <xdr:row>0</xdr:row>
      <xdr:rowOff>0</xdr:rowOff>
    </xdr:from>
    <xdr:to>
      <xdr:col>13</xdr:col>
      <xdr:colOff>39687</xdr:colOff>
      <xdr:row>2</xdr:row>
      <xdr:rowOff>287734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6" y="0"/>
          <a:ext cx="13285390" cy="1041797"/>
        </a:xfrm>
        <a:prstGeom prst="rect">
          <a:avLst/>
        </a:prstGeom>
      </xdr:spPr>
    </xdr:pic>
    <xdr:clientData/>
  </xdr:twoCellAnchor>
  <xdr:twoCellAnchor>
    <xdr:from>
      <xdr:col>1</xdr:col>
      <xdr:colOff>613035</xdr:colOff>
      <xdr:row>4</xdr:row>
      <xdr:rowOff>307578</xdr:rowOff>
    </xdr:from>
    <xdr:to>
      <xdr:col>2</xdr:col>
      <xdr:colOff>1348060</xdr:colOff>
      <xdr:row>6</xdr:row>
      <xdr:rowOff>125915</xdr:rowOff>
    </xdr:to>
    <xdr:grpSp>
      <xdr:nvGrpSpPr>
        <xdr:cNvPr id="43" name="กลุ่ม 42">
          <a:hlinkClick xmlns:r="http://schemas.openxmlformats.org/officeDocument/2006/relationships" r:id="rId3" tooltip="ข้อมูลพื้นฐาน"/>
        </xdr:cNvPr>
        <xdr:cNvGrpSpPr/>
      </xdr:nvGrpSpPr>
      <xdr:grpSpPr>
        <a:xfrm>
          <a:off x="880926" y="1815703"/>
          <a:ext cx="2084400" cy="572400"/>
          <a:chOff x="851160" y="1815703"/>
          <a:chExt cx="2084400" cy="572400"/>
        </a:xfrm>
      </xdr:grpSpPr>
      <xdr:pic>
        <xdr:nvPicPr>
          <xdr:cNvPr id="136" name="รูปภาพ 13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160" y="1815703"/>
            <a:ext cx="2084400" cy="572400"/>
          </a:xfrm>
          <a:prstGeom prst="rect">
            <a:avLst/>
          </a:prstGeom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996728" y="1861514"/>
            <a:ext cx="1768956" cy="4790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ข้อมูลพื้นฐาน</a:t>
            </a:r>
          </a:p>
        </xdr:txBody>
      </xdr:sp>
    </xdr:grpSp>
    <xdr:clientData/>
  </xdr:twoCellAnchor>
  <xdr:twoCellAnchor>
    <xdr:from>
      <xdr:col>1</xdr:col>
      <xdr:colOff>613036</xdr:colOff>
      <xdr:row>6</xdr:row>
      <xdr:rowOff>198436</xdr:rowOff>
    </xdr:from>
    <xdr:to>
      <xdr:col>2</xdr:col>
      <xdr:colOff>1348061</xdr:colOff>
      <xdr:row>8</xdr:row>
      <xdr:rowOff>16774</xdr:rowOff>
    </xdr:to>
    <xdr:grpSp>
      <xdr:nvGrpSpPr>
        <xdr:cNvPr id="42" name="กลุ่ม 41">
          <a:hlinkClick xmlns:r="http://schemas.openxmlformats.org/officeDocument/2006/relationships" r:id="rId5" tooltip="ข้อมูลนักเรียน"/>
        </xdr:cNvPr>
        <xdr:cNvGrpSpPr/>
      </xdr:nvGrpSpPr>
      <xdr:grpSpPr>
        <a:xfrm>
          <a:off x="880927" y="2460624"/>
          <a:ext cx="2084400" cy="572400"/>
          <a:chOff x="851161" y="2460624"/>
          <a:chExt cx="2084400" cy="572400"/>
        </a:xfrm>
      </xdr:grpSpPr>
      <xdr:pic>
        <xdr:nvPicPr>
          <xdr:cNvPr id="137" name="รูปภาพ 13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161" y="2460624"/>
            <a:ext cx="2084400" cy="572400"/>
          </a:xfrm>
          <a:prstGeom prst="rect">
            <a:avLst/>
          </a:prstGeom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1020076" y="2509349"/>
            <a:ext cx="1768956" cy="4790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ข้อมูลนักเรียน</a:t>
            </a:r>
          </a:p>
        </xdr:txBody>
      </xdr:sp>
    </xdr:grpSp>
    <xdr:clientData/>
  </xdr:twoCellAnchor>
  <xdr:twoCellAnchor>
    <xdr:from>
      <xdr:col>1</xdr:col>
      <xdr:colOff>613036</xdr:colOff>
      <xdr:row>8</xdr:row>
      <xdr:rowOff>79374</xdr:rowOff>
    </xdr:from>
    <xdr:to>
      <xdr:col>2</xdr:col>
      <xdr:colOff>1348061</xdr:colOff>
      <xdr:row>9</xdr:row>
      <xdr:rowOff>274743</xdr:rowOff>
    </xdr:to>
    <xdr:grpSp>
      <xdr:nvGrpSpPr>
        <xdr:cNvPr id="40" name="กลุ่ม 39">
          <a:hlinkClick xmlns:r="http://schemas.openxmlformats.org/officeDocument/2006/relationships" r:id="rId6" tooltip="กำหนดรายวิชา"/>
        </xdr:cNvPr>
        <xdr:cNvGrpSpPr/>
      </xdr:nvGrpSpPr>
      <xdr:grpSpPr>
        <a:xfrm>
          <a:off x="880927" y="3095624"/>
          <a:ext cx="2084400" cy="572400"/>
          <a:chOff x="851161" y="3095624"/>
          <a:chExt cx="2084400" cy="572400"/>
        </a:xfrm>
      </xdr:grpSpPr>
      <xdr:pic>
        <xdr:nvPicPr>
          <xdr:cNvPr id="138" name="รูปภาพ 13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161" y="3095624"/>
            <a:ext cx="2084400" cy="572400"/>
          </a:xfrm>
          <a:prstGeom prst="rect">
            <a:avLst/>
          </a:prstGeom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1002109" y="3149355"/>
            <a:ext cx="1710810" cy="4824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กำหนดรายวิชา</a:t>
            </a:r>
          </a:p>
        </xdr:txBody>
      </xdr:sp>
    </xdr:grpSp>
    <xdr:clientData/>
  </xdr:twoCellAnchor>
  <xdr:twoCellAnchor>
    <xdr:from>
      <xdr:col>3</xdr:col>
      <xdr:colOff>206238</xdr:colOff>
      <xdr:row>4</xdr:row>
      <xdr:rowOff>289715</xdr:rowOff>
    </xdr:from>
    <xdr:to>
      <xdr:col>4</xdr:col>
      <xdr:colOff>941263</xdr:colOff>
      <xdr:row>6</xdr:row>
      <xdr:rowOff>127789</xdr:rowOff>
    </xdr:to>
    <xdr:grpSp>
      <xdr:nvGrpSpPr>
        <xdr:cNvPr id="33" name="กลุ่ม 32">
          <a:hlinkClick xmlns:r="http://schemas.openxmlformats.org/officeDocument/2006/relationships" r:id="rId7" tooltip="เวลาเรียน"/>
        </xdr:cNvPr>
        <xdr:cNvGrpSpPr/>
      </xdr:nvGrpSpPr>
      <xdr:grpSpPr>
        <a:xfrm>
          <a:off x="3172879" y="1797840"/>
          <a:ext cx="2084400" cy="592137"/>
          <a:chOff x="3133191" y="1797840"/>
          <a:chExt cx="2084400" cy="592137"/>
        </a:xfrm>
      </xdr:grpSpPr>
      <xdr:pic>
        <xdr:nvPicPr>
          <xdr:cNvPr id="132" name="รูปภาพ 1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33191" y="1805781"/>
            <a:ext cx="2084400" cy="572400"/>
          </a:xfrm>
          <a:prstGeom prst="rect">
            <a:avLst/>
          </a:prstGeom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3294062" y="1797840"/>
            <a:ext cx="1706563" cy="5921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บันทึกเวลาเรียน</a:t>
            </a:r>
          </a:p>
        </xdr:txBody>
      </xdr:sp>
    </xdr:grpSp>
    <xdr:clientData/>
  </xdr:twoCellAnchor>
  <xdr:twoCellAnchor>
    <xdr:from>
      <xdr:col>3</xdr:col>
      <xdr:colOff>206239</xdr:colOff>
      <xdr:row>6</xdr:row>
      <xdr:rowOff>175414</xdr:rowOff>
    </xdr:from>
    <xdr:to>
      <xdr:col>4</xdr:col>
      <xdr:colOff>941264</xdr:colOff>
      <xdr:row>8</xdr:row>
      <xdr:rowOff>17458</xdr:rowOff>
    </xdr:to>
    <xdr:grpSp>
      <xdr:nvGrpSpPr>
        <xdr:cNvPr id="34" name="กลุ่ม 33">
          <a:hlinkClick xmlns:r="http://schemas.openxmlformats.org/officeDocument/2006/relationships" r:id="rId6" tooltip="บันทึกคะแนน"/>
        </xdr:cNvPr>
        <xdr:cNvGrpSpPr/>
      </xdr:nvGrpSpPr>
      <xdr:grpSpPr>
        <a:xfrm>
          <a:off x="3172880" y="2437602"/>
          <a:ext cx="2084400" cy="596106"/>
          <a:chOff x="3133192" y="2437602"/>
          <a:chExt cx="2084400" cy="596106"/>
        </a:xfrm>
      </xdr:grpSpPr>
      <xdr:pic>
        <xdr:nvPicPr>
          <xdr:cNvPr id="133" name="รูปภาพ 13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33192" y="2450702"/>
            <a:ext cx="2084400" cy="572400"/>
          </a:xfrm>
          <a:prstGeom prst="rect">
            <a:avLst/>
          </a:prstGeom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3294062" y="2437602"/>
            <a:ext cx="1766094" cy="5961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บันทึกคะแนนรายวิชา</a:t>
            </a:r>
          </a:p>
        </xdr:txBody>
      </xdr:sp>
    </xdr:grpSp>
    <xdr:clientData/>
  </xdr:twoCellAnchor>
  <xdr:twoCellAnchor>
    <xdr:from>
      <xdr:col>1</xdr:col>
      <xdr:colOff>613036</xdr:colOff>
      <xdr:row>9</xdr:row>
      <xdr:rowOff>333375</xdr:rowOff>
    </xdr:from>
    <xdr:to>
      <xdr:col>2</xdr:col>
      <xdr:colOff>1348061</xdr:colOff>
      <xdr:row>11</xdr:row>
      <xdr:rowOff>171543</xdr:rowOff>
    </xdr:to>
    <xdr:grpSp>
      <xdr:nvGrpSpPr>
        <xdr:cNvPr id="39" name="กลุ่ม 38">
          <a:hlinkClick xmlns:r="http://schemas.openxmlformats.org/officeDocument/2006/relationships" r:id="rId8" tooltip="คุณลักษณะ"/>
        </xdr:cNvPr>
        <xdr:cNvGrpSpPr/>
      </xdr:nvGrpSpPr>
      <xdr:grpSpPr>
        <a:xfrm>
          <a:off x="880927" y="3726656"/>
          <a:ext cx="2084400" cy="592231"/>
          <a:chOff x="851161" y="3726656"/>
          <a:chExt cx="2084400" cy="592231"/>
        </a:xfrm>
      </xdr:grpSpPr>
      <xdr:pic>
        <xdr:nvPicPr>
          <xdr:cNvPr id="139" name="รูปภาพ 13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161" y="3730624"/>
            <a:ext cx="2084400" cy="572400"/>
          </a:xfrm>
          <a:prstGeom prst="rect">
            <a:avLst/>
          </a:prstGeom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1061640" y="3726656"/>
            <a:ext cx="1679795" cy="592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บันทึกผลคุณลักษณะ</a:t>
            </a:r>
            <a:endParaRPr lang="th-TH" sz="16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r>
              <a:rPr lang="th-TH" sz="16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อันพึงประสงค์</a:t>
            </a:r>
            <a:endParaRPr lang="th-TH" sz="16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3</xdr:col>
      <xdr:colOff>206239</xdr:colOff>
      <xdr:row>8</xdr:row>
      <xdr:rowOff>69452</xdr:rowOff>
    </xdr:from>
    <xdr:to>
      <xdr:col>4</xdr:col>
      <xdr:colOff>941264</xdr:colOff>
      <xdr:row>9</xdr:row>
      <xdr:rowOff>289715</xdr:rowOff>
    </xdr:to>
    <xdr:grpSp>
      <xdr:nvGrpSpPr>
        <xdr:cNvPr id="36" name="กลุ่ม 35">
          <a:hlinkClick xmlns:r="http://schemas.openxmlformats.org/officeDocument/2006/relationships" r:id="rId9" tooltip="การอ่านเขียน"/>
        </xdr:cNvPr>
        <xdr:cNvGrpSpPr/>
      </xdr:nvGrpSpPr>
      <xdr:grpSpPr>
        <a:xfrm>
          <a:off x="3172880" y="3085702"/>
          <a:ext cx="2084400" cy="597294"/>
          <a:chOff x="3133192" y="3085702"/>
          <a:chExt cx="2084400" cy="597294"/>
        </a:xfrm>
      </xdr:grpSpPr>
      <xdr:pic>
        <xdr:nvPicPr>
          <xdr:cNvPr id="134" name="รูปภาพ 1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33192" y="3085702"/>
            <a:ext cx="2084400" cy="572400"/>
          </a:xfrm>
          <a:prstGeom prst="rect">
            <a:avLst/>
          </a:prstGeom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3165078" y="3090858"/>
            <a:ext cx="2004218" cy="5921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6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บันทึกผลการอ่าน คิดวิเคราะห์และเขียน </a:t>
            </a:r>
            <a:endParaRPr lang="th-TH" sz="16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6</xdr:col>
      <xdr:colOff>1109130</xdr:colOff>
      <xdr:row>4</xdr:row>
      <xdr:rowOff>287734</xdr:rowOff>
    </xdr:from>
    <xdr:to>
      <xdr:col>8</xdr:col>
      <xdr:colOff>494780</xdr:colOff>
      <xdr:row>6</xdr:row>
      <xdr:rowOff>115993</xdr:rowOff>
    </xdr:to>
    <xdr:grpSp>
      <xdr:nvGrpSpPr>
        <xdr:cNvPr id="19" name="กลุ่ม 18">
          <a:hlinkClick xmlns:r="http://schemas.openxmlformats.org/officeDocument/2006/relationships" r:id="rId10" tooltip="ข้อมูลนักเรียน"/>
        </xdr:cNvPr>
        <xdr:cNvGrpSpPr/>
      </xdr:nvGrpSpPr>
      <xdr:grpSpPr>
        <a:xfrm>
          <a:off x="8123896" y="1795859"/>
          <a:ext cx="2084400" cy="582322"/>
          <a:chOff x="7945300" y="1795859"/>
          <a:chExt cx="2084400" cy="582322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45300" y="1805781"/>
            <a:ext cx="2084400" cy="572400"/>
          </a:xfrm>
          <a:prstGeom prst="rect">
            <a:avLst/>
          </a:prstGeom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066483" y="1795859"/>
            <a:ext cx="1875235" cy="5556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พิมพ์ข้อมูลนักเรียน</a:t>
            </a:r>
          </a:p>
        </xdr:txBody>
      </xdr:sp>
    </xdr:grpSp>
    <xdr:clientData/>
  </xdr:twoCellAnchor>
  <xdr:twoCellAnchor>
    <xdr:from>
      <xdr:col>8</xdr:col>
      <xdr:colOff>692411</xdr:colOff>
      <xdr:row>4</xdr:row>
      <xdr:rowOff>287734</xdr:rowOff>
    </xdr:from>
    <xdr:to>
      <xdr:col>11</xdr:col>
      <xdr:colOff>58218</xdr:colOff>
      <xdr:row>6</xdr:row>
      <xdr:rowOff>119062</xdr:rowOff>
    </xdr:to>
    <xdr:grpSp>
      <xdr:nvGrpSpPr>
        <xdr:cNvPr id="24" name="กลุ่ม 23">
          <a:hlinkClick xmlns:r="http://schemas.openxmlformats.org/officeDocument/2006/relationships" r:id="rId11" tooltip="การอ่าน"/>
        </xdr:cNvPr>
        <xdr:cNvGrpSpPr/>
      </xdr:nvGrpSpPr>
      <xdr:grpSpPr>
        <a:xfrm>
          <a:off x="10405927" y="1795859"/>
          <a:ext cx="2084400" cy="585391"/>
          <a:chOff x="10227331" y="1795859"/>
          <a:chExt cx="2084400" cy="585391"/>
        </a:xfrm>
      </xdr:grpSpPr>
      <xdr:pic>
        <xdr:nvPicPr>
          <xdr:cNvPr id="117" name="รูปภาพ 1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27331" y="1795859"/>
            <a:ext cx="2084400" cy="572400"/>
          </a:xfrm>
          <a:prstGeom prst="rect">
            <a:avLst/>
          </a:prstGeom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10358438" y="1806171"/>
            <a:ext cx="1865312" cy="57507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5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พิมพ์แบบสรุปการอ่าน </a:t>
            </a:r>
          </a:p>
          <a:p>
            <a:pPr algn="ctr"/>
            <a:r>
              <a:rPr lang="th-TH" sz="15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คิดวิเคราะห์  และเขียน</a:t>
            </a:r>
            <a:endParaRPr lang="th-TH" sz="15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6</xdr:col>
      <xdr:colOff>1109131</xdr:colOff>
      <xdr:row>6</xdr:row>
      <xdr:rowOff>188514</xdr:rowOff>
    </xdr:from>
    <xdr:to>
      <xdr:col>8</xdr:col>
      <xdr:colOff>494781</xdr:colOff>
      <xdr:row>8</xdr:row>
      <xdr:rowOff>6852</xdr:rowOff>
    </xdr:to>
    <xdr:grpSp>
      <xdr:nvGrpSpPr>
        <xdr:cNvPr id="21" name="กลุ่ม 20">
          <a:hlinkClick xmlns:r="http://schemas.openxmlformats.org/officeDocument/2006/relationships" r:id="rId7" tooltip="เวลาเรียน"/>
        </xdr:cNvPr>
        <xdr:cNvGrpSpPr/>
      </xdr:nvGrpSpPr>
      <xdr:grpSpPr>
        <a:xfrm>
          <a:off x="8123897" y="2450702"/>
          <a:ext cx="2084400" cy="572400"/>
          <a:chOff x="7945301" y="2450702"/>
          <a:chExt cx="2084400" cy="572400"/>
        </a:xfrm>
      </xdr:grpSpPr>
      <xdr:pic>
        <xdr:nvPicPr>
          <xdr:cNvPr id="104" name="รูปภาพ 10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45301" y="2450702"/>
            <a:ext cx="2084400" cy="572400"/>
          </a:xfrm>
          <a:prstGeom prst="rect">
            <a:avLst/>
          </a:prstGeom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037252" y="2480469"/>
            <a:ext cx="1889712" cy="51593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พิมพ์เวลาเรียน</a:t>
            </a:r>
          </a:p>
        </xdr:txBody>
      </xdr:sp>
    </xdr:grpSp>
    <xdr:clientData/>
  </xdr:twoCellAnchor>
  <xdr:twoCellAnchor>
    <xdr:from>
      <xdr:col>6</xdr:col>
      <xdr:colOff>1109131</xdr:colOff>
      <xdr:row>8</xdr:row>
      <xdr:rowOff>59531</xdr:rowOff>
    </xdr:from>
    <xdr:to>
      <xdr:col>8</xdr:col>
      <xdr:colOff>494781</xdr:colOff>
      <xdr:row>9</xdr:row>
      <xdr:rowOff>267891</xdr:rowOff>
    </xdr:to>
    <xdr:grpSp>
      <xdr:nvGrpSpPr>
        <xdr:cNvPr id="22" name="กลุ่ม 21">
          <a:hlinkClick xmlns:r="http://schemas.openxmlformats.org/officeDocument/2006/relationships" r:id="rId12" tooltip="ผลการเรียน"/>
        </xdr:cNvPr>
        <xdr:cNvGrpSpPr/>
      </xdr:nvGrpSpPr>
      <xdr:grpSpPr>
        <a:xfrm>
          <a:off x="8123897" y="3075781"/>
          <a:ext cx="2084400" cy="585391"/>
          <a:chOff x="7945301" y="3075781"/>
          <a:chExt cx="2084400" cy="585391"/>
        </a:xfrm>
      </xdr:grpSpPr>
      <xdr:pic>
        <xdr:nvPicPr>
          <xdr:cNvPr id="105" name="รูปภาพ 10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45301" y="3085702"/>
            <a:ext cx="2084400" cy="572400"/>
          </a:xfrm>
          <a:prstGeom prst="rect">
            <a:avLst/>
          </a:prstGeom>
        </xdr:spPr>
      </xdr:pic>
      <xdr:sp macro="" textlink="">
        <xdr:nvSpPr>
          <xdr:cNvPr id="41" name="กล่องข้อความ 40"/>
          <xdr:cNvSpPr txBox="1"/>
        </xdr:nvSpPr>
        <xdr:spPr>
          <a:xfrm>
            <a:off x="8016875" y="3075781"/>
            <a:ext cx="1950625" cy="5853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พิมพ์ผลสัมฤทธิ์ทางการเรียน</a:t>
            </a:r>
          </a:p>
        </xdr:txBody>
      </xdr:sp>
    </xdr:grpSp>
    <xdr:clientData/>
  </xdr:twoCellAnchor>
  <xdr:twoCellAnchor>
    <xdr:from>
      <xdr:col>8</xdr:col>
      <xdr:colOff>692412</xdr:colOff>
      <xdr:row>6</xdr:row>
      <xdr:rowOff>168671</xdr:rowOff>
    </xdr:from>
    <xdr:to>
      <xdr:col>11</xdr:col>
      <xdr:colOff>58219</xdr:colOff>
      <xdr:row>7</xdr:row>
      <xdr:rowOff>373961</xdr:rowOff>
    </xdr:to>
    <xdr:grpSp>
      <xdr:nvGrpSpPr>
        <xdr:cNvPr id="25" name="กลุ่ม 24">
          <a:hlinkClick xmlns:r="http://schemas.openxmlformats.org/officeDocument/2006/relationships" r:id="rId13" tooltip="คุณลักษณะ"/>
        </xdr:cNvPr>
        <xdr:cNvGrpSpPr/>
      </xdr:nvGrpSpPr>
      <xdr:grpSpPr>
        <a:xfrm>
          <a:off x="10405928" y="2430859"/>
          <a:ext cx="2084400" cy="582321"/>
          <a:chOff x="10227332" y="2430859"/>
          <a:chExt cx="2084400" cy="582321"/>
        </a:xfrm>
      </xdr:grpSpPr>
      <xdr:pic>
        <xdr:nvPicPr>
          <xdr:cNvPr id="122" name="รูปภาพ 1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27332" y="2440780"/>
            <a:ext cx="2084400" cy="572400"/>
          </a:xfrm>
          <a:prstGeom prst="rect">
            <a:avLst/>
          </a:prstGeom>
        </xdr:spPr>
      </xdr:pic>
      <xdr:sp macro="" textlink="">
        <xdr:nvSpPr>
          <xdr:cNvPr id="47" name="กล่องข้อความ 46"/>
          <xdr:cNvSpPr txBox="1"/>
        </xdr:nvSpPr>
        <xdr:spPr>
          <a:xfrm>
            <a:off x="10358438" y="2430859"/>
            <a:ext cx="1825625" cy="57546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5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พิมพ์แบบสรุปคุณลักษณะ</a:t>
            </a:r>
            <a:endParaRPr lang="th-TH" sz="15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pPr algn="ctr"/>
            <a:r>
              <a:rPr lang="th-TH" sz="15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อันพึงประสงค์</a:t>
            </a:r>
            <a:endParaRPr lang="th-TH" sz="15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8</xdr:col>
      <xdr:colOff>692412</xdr:colOff>
      <xdr:row>9</xdr:row>
      <xdr:rowOff>317499</xdr:rowOff>
    </xdr:from>
    <xdr:to>
      <xdr:col>11</xdr:col>
      <xdr:colOff>58219</xdr:colOff>
      <xdr:row>11</xdr:row>
      <xdr:rowOff>148828</xdr:rowOff>
    </xdr:to>
    <xdr:grpSp>
      <xdr:nvGrpSpPr>
        <xdr:cNvPr id="27" name="กลุ่ม 26">
          <a:hlinkClick xmlns:r="http://schemas.openxmlformats.org/officeDocument/2006/relationships" r:id="rId14" tooltip="แผนภูมิ"/>
        </xdr:cNvPr>
        <xdr:cNvGrpSpPr/>
      </xdr:nvGrpSpPr>
      <xdr:grpSpPr>
        <a:xfrm>
          <a:off x="10405928" y="3710780"/>
          <a:ext cx="2084400" cy="585392"/>
          <a:chOff x="10227332" y="3710780"/>
          <a:chExt cx="2084400" cy="585392"/>
        </a:xfrm>
      </xdr:grpSpPr>
      <xdr:pic>
        <xdr:nvPicPr>
          <xdr:cNvPr id="127" name="รูปภาพ 12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27332" y="3710780"/>
            <a:ext cx="2084400" cy="572400"/>
          </a:xfrm>
          <a:prstGeom prst="rect">
            <a:avLst/>
          </a:prstGeom>
        </xdr:spPr>
      </xdr:pic>
      <xdr:sp macro="" textlink="">
        <xdr:nvSpPr>
          <xdr:cNvPr id="50" name="กล่องข้อความ 49"/>
          <xdr:cNvSpPr txBox="1"/>
        </xdr:nvSpPr>
        <xdr:spPr>
          <a:xfrm>
            <a:off x="10389671" y="3734991"/>
            <a:ext cx="1695173" cy="5611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20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พิมพ์สรุปแผนภูมิ</a:t>
            </a:r>
            <a:endParaRPr lang="th-TH" sz="20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4</xdr:col>
      <xdr:colOff>1347393</xdr:colOff>
      <xdr:row>6</xdr:row>
      <xdr:rowOff>182076</xdr:rowOff>
    </xdr:from>
    <xdr:to>
      <xdr:col>6</xdr:col>
      <xdr:colOff>733468</xdr:colOff>
      <xdr:row>7</xdr:row>
      <xdr:rowOff>373425</xdr:rowOff>
    </xdr:to>
    <xdr:grpSp>
      <xdr:nvGrpSpPr>
        <xdr:cNvPr id="28" name="กลุ่ม 27">
          <a:hlinkClick xmlns:r="http://schemas.openxmlformats.org/officeDocument/2006/relationships" r:id="rId15" tooltip="ปพ5"/>
        </xdr:cNvPr>
        <xdr:cNvGrpSpPr/>
      </xdr:nvGrpSpPr>
      <xdr:grpSpPr>
        <a:xfrm>
          <a:off x="5663409" y="2444264"/>
          <a:ext cx="2084825" cy="568380"/>
          <a:chOff x="5464969" y="2444264"/>
          <a:chExt cx="2084825" cy="568380"/>
        </a:xfrm>
      </xdr:grpSpPr>
      <xdr:pic>
        <xdr:nvPicPr>
          <xdr:cNvPr id="69" name="รูปภาพ 68"/>
          <xdr:cNvPicPr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64969" y="2444264"/>
            <a:ext cx="2084825" cy="568380"/>
          </a:xfrm>
          <a:prstGeom prst="rect">
            <a:avLst/>
          </a:prstGeom>
        </xdr:spPr>
      </xdr:pic>
      <xdr:sp macro="" textlink="">
        <xdr:nvSpPr>
          <xdr:cNvPr id="53" name="กล่องข้อความ 52"/>
          <xdr:cNvSpPr txBox="1"/>
        </xdr:nvSpPr>
        <xdr:spPr>
          <a:xfrm>
            <a:off x="5624419" y="2466975"/>
            <a:ext cx="1709286" cy="51950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8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ปก</a:t>
            </a:r>
            <a:r>
              <a:rPr lang="th-TH" sz="2800" b="1" baseline="0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8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ปพ.5</a:t>
            </a:r>
          </a:p>
        </xdr:txBody>
      </xdr:sp>
    </xdr:grpSp>
    <xdr:clientData/>
  </xdr:twoCellAnchor>
  <xdr:twoCellAnchor>
    <xdr:from>
      <xdr:col>6</xdr:col>
      <xdr:colOff>1109131</xdr:colOff>
      <xdr:row>9</xdr:row>
      <xdr:rowOff>327421</xdr:rowOff>
    </xdr:from>
    <xdr:to>
      <xdr:col>8</xdr:col>
      <xdr:colOff>494781</xdr:colOff>
      <xdr:row>11</xdr:row>
      <xdr:rowOff>145758</xdr:rowOff>
    </xdr:to>
    <xdr:grpSp>
      <xdr:nvGrpSpPr>
        <xdr:cNvPr id="23" name="กลุ่ม 22">
          <a:hlinkClick xmlns:r="http://schemas.openxmlformats.org/officeDocument/2006/relationships" r:id="rId17" tooltip="ผลเกรด"/>
        </xdr:cNvPr>
        <xdr:cNvGrpSpPr/>
      </xdr:nvGrpSpPr>
      <xdr:grpSpPr>
        <a:xfrm>
          <a:off x="8123897" y="3720702"/>
          <a:ext cx="2084400" cy="572400"/>
          <a:chOff x="7945301" y="3720702"/>
          <a:chExt cx="2084400" cy="572400"/>
        </a:xfrm>
      </xdr:grpSpPr>
      <xdr:pic>
        <xdr:nvPicPr>
          <xdr:cNvPr id="107" name="รูปภาพ 10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45301" y="3720702"/>
            <a:ext cx="2084400" cy="572400"/>
          </a:xfrm>
          <a:prstGeom prst="rect">
            <a:avLst/>
          </a:prstGeom>
        </xdr:spPr>
      </xdr:pic>
      <xdr:sp macro="" textlink="">
        <xdr:nvSpPr>
          <xdr:cNvPr id="85" name="กล่องข้อความ 84"/>
          <xdr:cNvSpPr txBox="1"/>
        </xdr:nvSpPr>
        <xdr:spPr>
          <a:xfrm>
            <a:off x="8046322" y="3736181"/>
            <a:ext cx="1870717" cy="5401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พิมพ์สรุปผลการเรียน</a:t>
            </a:r>
          </a:p>
        </xdr:txBody>
      </xdr:sp>
    </xdr:grpSp>
    <xdr:clientData/>
  </xdr:twoCellAnchor>
  <xdr:twoCellAnchor>
    <xdr:from>
      <xdr:col>2</xdr:col>
      <xdr:colOff>148830</xdr:colOff>
      <xdr:row>2</xdr:row>
      <xdr:rowOff>287899</xdr:rowOff>
    </xdr:from>
    <xdr:to>
      <xdr:col>3</xdr:col>
      <xdr:colOff>1314849</xdr:colOff>
      <xdr:row>4</xdr:row>
      <xdr:rowOff>184547</xdr:rowOff>
    </xdr:to>
    <xdr:grpSp>
      <xdr:nvGrpSpPr>
        <xdr:cNvPr id="18" name="กลุ่ม 17"/>
        <xdr:cNvGrpSpPr/>
      </xdr:nvGrpSpPr>
      <xdr:grpSpPr>
        <a:xfrm>
          <a:off x="1766096" y="1041962"/>
          <a:ext cx="2515394" cy="650710"/>
          <a:chOff x="1766096" y="1041962"/>
          <a:chExt cx="2515394" cy="650710"/>
        </a:xfrm>
      </xdr:grpSpPr>
      <xdr:pic>
        <xdr:nvPicPr>
          <xdr:cNvPr id="140" name="รูปภาพ 139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66096" y="1041962"/>
            <a:ext cx="2515394" cy="650710"/>
          </a:xfrm>
          <a:prstGeom prst="rect">
            <a:avLst/>
          </a:prstGeom>
        </xdr:spPr>
      </xdr:pic>
      <xdr:sp macro="" textlink="">
        <xdr:nvSpPr>
          <xdr:cNvPr id="59" name="กล่องข้อความ 58"/>
          <xdr:cNvSpPr txBox="1"/>
        </xdr:nvSpPr>
        <xdr:spPr>
          <a:xfrm>
            <a:off x="2234029" y="1077913"/>
            <a:ext cx="1615662" cy="5927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400" b="1">
                <a:solidFill>
                  <a:srgbClr val="0033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บันทึกข้อมูล</a:t>
            </a:r>
          </a:p>
        </xdr:txBody>
      </xdr:sp>
    </xdr:grpSp>
    <xdr:clientData/>
  </xdr:twoCellAnchor>
  <xdr:twoCellAnchor>
    <xdr:from>
      <xdr:col>7</xdr:col>
      <xdr:colOff>776609</xdr:colOff>
      <xdr:row>2</xdr:row>
      <xdr:rowOff>342658</xdr:rowOff>
    </xdr:from>
    <xdr:to>
      <xdr:col>9</xdr:col>
      <xdr:colOff>25102</xdr:colOff>
      <xdr:row>4</xdr:row>
      <xdr:rowOff>181320</xdr:rowOff>
    </xdr:to>
    <xdr:sp macro="" textlink="">
      <xdr:nvSpPr>
        <xdr:cNvPr id="62" name="กล่องข้อความ 61"/>
        <xdr:cNvSpPr txBox="1"/>
      </xdr:nvSpPr>
      <xdr:spPr>
        <a:xfrm>
          <a:off x="9140750" y="1096721"/>
          <a:ext cx="1947243" cy="592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>
              <a:solidFill>
                <a:srgbClr val="0033CC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พิมพ์รายงาน</a:t>
          </a:r>
          <a:r>
            <a:rPr lang="th-TH" sz="2400" b="1" baseline="0">
              <a:solidFill>
                <a:srgbClr val="0033CC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ปพ.5</a:t>
          </a:r>
          <a:endParaRPr lang="th-TH" sz="2400" b="1">
            <a:solidFill>
              <a:srgbClr val="0033CC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5</xdr:col>
      <xdr:colOff>791</xdr:colOff>
      <xdr:row>8</xdr:row>
      <xdr:rowOff>89102</xdr:rowOff>
    </xdr:from>
    <xdr:to>
      <xdr:col>6</xdr:col>
      <xdr:colOff>736241</xdr:colOff>
      <xdr:row>9</xdr:row>
      <xdr:rowOff>280134</xdr:rowOff>
    </xdr:to>
    <xdr:grpSp>
      <xdr:nvGrpSpPr>
        <xdr:cNvPr id="30" name="กลุ่ม 29">
          <a:hlinkClick xmlns:r="http://schemas.openxmlformats.org/officeDocument/2006/relationships" r:id="rId18" tooltip="ปพ6"/>
        </xdr:cNvPr>
        <xdr:cNvGrpSpPr/>
      </xdr:nvGrpSpPr>
      <xdr:grpSpPr>
        <a:xfrm>
          <a:off x="5666182" y="3105352"/>
          <a:ext cx="2084825" cy="568063"/>
          <a:chOff x="5467742" y="3105352"/>
          <a:chExt cx="2084825" cy="568063"/>
        </a:xfrm>
      </xdr:grpSpPr>
      <xdr:pic>
        <xdr:nvPicPr>
          <xdr:cNvPr id="118" name="รูปภาพ 117"/>
          <xdr:cNvPicPr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67742" y="3105352"/>
            <a:ext cx="2084825" cy="568063"/>
          </a:xfrm>
          <a:prstGeom prst="rect">
            <a:avLst/>
          </a:prstGeom>
        </xdr:spPr>
      </xdr:pic>
      <xdr:sp macro="" textlink="">
        <xdr:nvSpPr>
          <xdr:cNvPr id="128" name="กล่องข้อความ 127"/>
          <xdr:cNvSpPr txBox="1"/>
        </xdr:nvSpPr>
        <xdr:spPr>
          <a:xfrm>
            <a:off x="5506638" y="3120231"/>
            <a:ext cx="1944688" cy="53101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4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ปพ.6 รายบุคคล</a:t>
            </a:r>
          </a:p>
        </xdr:txBody>
      </xdr:sp>
    </xdr:grpSp>
    <xdr:clientData/>
  </xdr:twoCellAnchor>
  <xdr:twoCellAnchor>
    <xdr:from>
      <xdr:col>3</xdr:col>
      <xdr:colOff>206239</xdr:colOff>
      <xdr:row>9</xdr:row>
      <xdr:rowOff>327421</xdr:rowOff>
    </xdr:from>
    <xdr:to>
      <xdr:col>4</xdr:col>
      <xdr:colOff>941264</xdr:colOff>
      <xdr:row>11</xdr:row>
      <xdr:rowOff>170652</xdr:rowOff>
    </xdr:to>
    <xdr:grpSp>
      <xdr:nvGrpSpPr>
        <xdr:cNvPr id="37" name="กลุ่ม 36">
          <a:hlinkClick xmlns:r="http://schemas.openxmlformats.org/officeDocument/2006/relationships" r:id="rId19" tooltip="พัฒนาผู้เรียน"/>
        </xdr:cNvPr>
        <xdr:cNvGrpSpPr/>
      </xdr:nvGrpSpPr>
      <xdr:grpSpPr>
        <a:xfrm>
          <a:off x="3172880" y="3720702"/>
          <a:ext cx="2084400" cy="597294"/>
          <a:chOff x="3133192" y="3720702"/>
          <a:chExt cx="2084400" cy="597294"/>
        </a:xfrm>
      </xdr:grpSpPr>
      <xdr:pic>
        <xdr:nvPicPr>
          <xdr:cNvPr id="135" name="รูปภาพ 1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33192" y="3720702"/>
            <a:ext cx="2084400" cy="572400"/>
          </a:xfrm>
          <a:prstGeom prst="rect">
            <a:avLst/>
          </a:prstGeom>
        </xdr:spPr>
      </xdr:pic>
      <xdr:sp macro="" textlink="">
        <xdr:nvSpPr>
          <xdr:cNvPr id="84" name="กล่องข้อความ 83"/>
          <xdr:cNvSpPr txBox="1"/>
        </xdr:nvSpPr>
        <xdr:spPr>
          <a:xfrm>
            <a:off x="3234531" y="3725858"/>
            <a:ext cx="1766094" cy="5921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บันทึกกิจกรรมพัฒนาผู้เรียน</a:t>
            </a:r>
            <a:endParaRPr lang="th-TH" sz="16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8</xdr:col>
      <xdr:colOff>692412</xdr:colOff>
      <xdr:row>8</xdr:row>
      <xdr:rowOff>59530</xdr:rowOff>
    </xdr:from>
    <xdr:to>
      <xdr:col>11</xdr:col>
      <xdr:colOff>58219</xdr:colOff>
      <xdr:row>9</xdr:row>
      <xdr:rowOff>284155</xdr:rowOff>
    </xdr:to>
    <xdr:grpSp>
      <xdr:nvGrpSpPr>
        <xdr:cNvPr id="26" name="กลุ่ม 25">
          <a:hlinkClick xmlns:r="http://schemas.openxmlformats.org/officeDocument/2006/relationships" r:id="rId20" tooltip="พัฒนาผู้เรียน"/>
        </xdr:cNvPr>
        <xdr:cNvGrpSpPr/>
      </xdr:nvGrpSpPr>
      <xdr:grpSpPr>
        <a:xfrm>
          <a:off x="10405928" y="3075780"/>
          <a:ext cx="2084400" cy="601656"/>
          <a:chOff x="10227332" y="3075780"/>
          <a:chExt cx="2084400" cy="601656"/>
        </a:xfrm>
      </xdr:grpSpPr>
      <xdr:pic>
        <xdr:nvPicPr>
          <xdr:cNvPr id="126" name="รูปภาพ 1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27332" y="3075780"/>
            <a:ext cx="2084400" cy="572400"/>
          </a:xfrm>
          <a:prstGeom prst="rect">
            <a:avLst/>
          </a:prstGeom>
        </xdr:spPr>
      </xdr:pic>
      <xdr:sp macro="" textlink="">
        <xdr:nvSpPr>
          <xdr:cNvPr id="98" name="กล่องข้อความ 97"/>
          <xdr:cNvSpPr txBox="1"/>
        </xdr:nvSpPr>
        <xdr:spPr>
          <a:xfrm>
            <a:off x="10358656" y="3081330"/>
            <a:ext cx="1872501" cy="5961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พิมพ์แบบสรุป</a:t>
            </a:r>
          </a:p>
          <a:p>
            <a:pPr algn="ctr"/>
            <a:r>
              <a:rPr lang="th-TH" sz="1600" b="1">
                <a:solidFill>
                  <a:srgbClr val="0000CC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กิจกรรมพัฒนาผู้เรียน</a:t>
            </a:r>
            <a:endParaRPr lang="th-TH" sz="1600" b="1">
              <a:solidFill>
                <a:srgbClr val="0000CC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</xdr:col>
      <xdr:colOff>69453</xdr:colOff>
      <xdr:row>11</xdr:row>
      <xdr:rowOff>29765</xdr:rowOff>
    </xdr:from>
    <xdr:to>
      <xdr:col>11</xdr:col>
      <xdr:colOff>469555</xdr:colOff>
      <xdr:row>12</xdr:row>
      <xdr:rowOff>480069</xdr:rowOff>
    </xdr:to>
    <xdr:grpSp>
      <xdr:nvGrpSpPr>
        <xdr:cNvPr id="7" name="กลุ่ม 6"/>
        <xdr:cNvGrpSpPr/>
      </xdr:nvGrpSpPr>
      <xdr:grpSpPr>
        <a:xfrm>
          <a:off x="337344" y="4177109"/>
          <a:ext cx="12564320" cy="827335"/>
          <a:chOff x="99219" y="3988593"/>
          <a:chExt cx="12564320" cy="827335"/>
        </a:xfrm>
      </xdr:grpSpPr>
      <xdr:pic>
        <xdr:nvPicPr>
          <xdr:cNvPr id="90" name="รูปภาพ 89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20397712" flipH="1">
            <a:off x="99219" y="3988593"/>
            <a:ext cx="816283" cy="729600"/>
          </a:xfrm>
          <a:prstGeom prst="rect">
            <a:avLst/>
          </a:prstGeom>
        </xdr:spPr>
      </xdr:pic>
      <xdr:pic>
        <xdr:nvPicPr>
          <xdr:cNvPr id="94" name="รูปภาพ 93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49399" y="4376753"/>
            <a:ext cx="365236" cy="429254"/>
          </a:xfrm>
          <a:prstGeom prst="rect">
            <a:avLst/>
          </a:prstGeom>
        </xdr:spPr>
      </xdr:pic>
      <xdr:pic>
        <xdr:nvPicPr>
          <xdr:cNvPr id="96" name="รูปภาพ 95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9190804" y="4386674"/>
            <a:ext cx="365236" cy="429254"/>
          </a:xfrm>
          <a:prstGeom prst="rect">
            <a:avLst/>
          </a:prstGeom>
        </xdr:spPr>
      </xdr:pic>
      <xdr:pic>
        <xdr:nvPicPr>
          <xdr:cNvPr id="102" name="รูปภาพ 101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202288">
            <a:off x="11847256" y="4035950"/>
            <a:ext cx="816283" cy="72960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1345805</xdr:colOff>
      <xdr:row>9</xdr:row>
      <xdr:rowOff>351039</xdr:rowOff>
    </xdr:from>
    <xdr:to>
      <xdr:col>6</xdr:col>
      <xdr:colOff>731880</xdr:colOff>
      <xdr:row>11</xdr:row>
      <xdr:rowOff>168672</xdr:rowOff>
    </xdr:to>
    <xdr:grpSp>
      <xdr:nvGrpSpPr>
        <xdr:cNvPr id="31" name="กลุ่ม 30">
          <a:hlinkClick xmlns:r="http://schemas.openxmlformats.org/officeDocument/2006/relationships" r:id="rId23" tooltip="คำอธิบาย"/>
        </xdr:cNvPr>
        <xdr:cNvGrpSpPr/>
      </xdr:nvGrpSpPr>
      <xdr:grpSpPr>
        <a:xfrm>
          <a:off x="5661821" y="3744320"/>
          <a:ext cx="2084825" cy="571696"/>
          <a:chOff x="5463381" y="3744320"/>
          <a:chExt cx="2084825" cy="571696"/>
        </a:xfrm>
      </xdr:grpSpPr>
      <xdr:pic>
        <xdr:nvPicPr>
          <xdr:cNvPr id="119" name="รูปภาพ 118"/>
          <xdr:cNvPicPr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463381" y="3744320"/>
            <a:ext cx="2084825" cy="568062"/>
          </a:xfrm>
          <a:prstGeom prst="rect">
            <a:avLst/>
          </a:prstGeom>
        </xdr:spPr>
      </xdr:pic>
      <xdr:sp macro="" textlink="">
        <xdr:nvSpPr>
          <xdr:cNvPr id="101" name="กล่องข้อความ 100"/>
          <xdr:cNvSpPr txBox="1"/>
        </xdr:nvSpPr>
        <xdr:spPr>
          <a:xfrm>
            <a:off x="5625703" y="3765152"/>
            <a:ext cx="1776016" cy="550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0000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คำชี้แจ้ง/อธิบาย</a:t>
            </a:r>
          </a:p>
        </xdr:txBody>
      </xdr:sp>
    </xdr:grpSp>
    <xdr:clientData/>
  </xdr:twoCellAnchor>
  <xdr:twoCellAnchor editAs="oneCell">
    <xdr:from>
      <xdr:col>1</xdr:col>
      <xdr:colOff>1339454</xdr:colOff>
      <xdr:row>0</xdr:row>
      <xdr:rowOff>238124</xdr:rowOff>
    </xdr:from>
    <xdr:to>
      <xdr:col>7</xdr:col>
      <xdr:colOff>1163612</xdr:colOff>
      <xdr:row>2</xdr:row>
      <xdr:rowOff>76358</xdr:rowOff>
    </xdr:to>
    <xdr:pic>
      <xdr:nvPicPr>
        <xdr:cNvPr id="2" name="รูปภาพ 1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65"/>
        <a:stretch/>
      </xdr:blipFill>
      <xdr:spPr>
        <a:xfrm>
          <a:off x="1607345" y="238124"/>
          <a:ext cx="7920408" cy="592297"/>
        </a:xfrm>
        <a:prstGeom prst="rect">
          <a:avLst/>
        </a:prstGeom>
      </xdr:spPr>
    </xdr:pic>
    <xdr:clientData/>
  </xdr:twoCellAnchor>
  <xdr:twoCellAnchor>
    <xdr:from>
      <xdr:col>8</xdr:col>
      <xdr:colOff>138906</xdr:colOff>
      <xdr:row>0</xdr:row>
      <xdr:rowOff>188515</xdr:rowOff>
    </xdr:from>
    <xdr:to>
      <xdr:col>9</xdr:col>
      <xdr:colOff>99376</xdr:colOff>
      <xdr:row>2</xdr:row>
      <xdr:rowOff>91688</xdr:rowOff>
    </xdr:to>
    <xdr:pic>
      <xdr:nvPicPr>
        <xdr:cNvPr id="92" name="รูปภาพ 9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2422" y="188515"/>
          <a:ext cx="1309845" cy="657236"/>
        </a:xfrm>
        <a:prstGeom prst="rect">
          <a:avLst/>
        </a:prstGeom>
      </xdr:spPr>
    </xdr:pic>
    <xdr:clientData/>
  </xdr:twoCellAnchor>
  <xdr:twoCellAnchor>
    <xdr:from>
      <xdr:col>9</xdr:col>
      <xdr:colOff>103982</xdr:colOff>
      <xdr:row>0</xdr:row>
      <xdr:rowOff>195157</xdr:rowOff>
    </xdr:from>
    <xdr:to>
      <xdr:col>11</xdr:col>
      <xdr:colOff>63676</xdr:colOff>
      <xdr:row>2</xdr:row>
      <xdr:rowOff>70662</xdr:rowOff>
    </xdr:to>
    <xdr:pic>
      <xdr:nvPicPr>
        <xdr:cNvPr id="103" name="รูปภาพ 10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6873" y="195157"/>
          <a:ext cx="1328912" cy="629568"/>
        </a:xfrm>
        <a:prstGeom prst="rect">
          <a:avLst/>
        </a:prstGeom>
      </xdr:spPr>
    </xdr:pic>
    <xdr:clientData/>
  </xdr:twoCellAnchor>
  <xdr:twoCellAnchor editAs="oneCell">
    <xdr:from>
      <xdr:col>1</xdr:col>
      <xdr:colOff>654844</xdr:colOff>
      <xdr:row>0</xdr:row>
      <xdr:rowOff>99219</xdr:rowOff>
    </xdr:from>
    <xdr:to>
      <xdr:col>2</xdr:col>
      <xdr:colOff>138271</xdr:colOff>
      <xdr:row>2</xdr:row>
      <xdr:rowOff>177958</xdr:rowOff>
    </xdr:to>
    <xdr:pic>
      <xdr:nvPicPr>
        <xdr:cNvPr id="6" name="รูปภาพ 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735" y="99219"/>
          <a:ext cx="832802" cy="832802"/>
        </a:xfrm>
        <a:prstGeom prst="rect">
          <a:avLst/>
        </a:prstGeom>
      </xdr:spPr>
    </xdr:pic>
    <xdr:clientData/>
  </xdr:twoCellAnchor>
  <xdr:twoCellAnchor editAs="oneCell">
    <xdr:from>
      <xdr:col>3</xdr:col>
      <xdr:colOff>1061641</xdr:colOff>
      <xdr:row>12</xdr:row>
      <xdr:rowOff>36604</xdr:rowOff>
    </xdr:from>
    <xdr:to>
      <xdr:col>7</xdr:col>
      <xdr:colOff>892969</xdr:colOff>
      <xdr:row>13</xdr:row>
      <xdr:rowOff>53471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8282" y="4560979"/>
          <a:ext cx="5228828" cy="52288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260684</xdr:colOff>
      <xdr:row>13</xdr:row>
      <xdr:rowOff>120316</xdr:rowOff>
    </xdr:to>
    <xdr:sp macro="" textlink="">
      <xdr:nvSpPr>
        <xdr:cNvPr id="2" name="กล่องข้อความ 1"/>
        <xdr:cNvSpPr txBox="1"/>
      </xdr:nvSpPr>
      <xdr:spPr>
        <a:xfrm>
          <a:off x="11374854" y="534396"/>
          <a:ext cx="1401680" cy="232912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183481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502192"/>
          <a:ext cx="895350" cy="891339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1338672</xdr:colOff>
      <xdr:row>4</xdr:row>
      <xdr:rowOff>49184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080000" cy="360000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132348</xdr:rowOff>
    </xdr:from>
    <xdr:to>
      <xdr:col>0</xdr:col>
      <xdr:colOff>1330650</xdr:colOff>
      <xdr:row>6</xdr:row>
      <xdr:rowOff>31137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964532"/>
          <a:ext cx="1080000" cy="360000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1338672</xdr:colOff>
      <xdr:row>8</xdr:row>
      <xdr:rowOff>79264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433764"/>
          <a:ext cx="1080000" cy="360000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3009</xdr:rowOff>
    </xdr:from>
    <xdr:to>
      <xdr:col>0</xdr:col>
      <xdr:colOff>1330650</xdr:colOff>
      <xdr:row>10</xdr:row>
      <xdr:rowOff>152457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1928062"/>
          <a:ext cx="1080000" cy="360000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1338672</xdr:colOff>
      <xdr:row>13</xdr:row>
      <xdr:rowOff>61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406322"/>
          <a:ext cx="1080000" cy="361002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1330650</xdr:colOff>
      <xdr:row>15</xdr:row>
      <xdr:rowOff>51190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2879558"/>
          <a:ext cx="1080000" cy="360000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12036</xdr:rowOff>
    </xdr:from>
    <xdr:to>
      <xdr:col>0</xdr:col>
      <xdr:colOff>2563884</xdr:colOff>
      <xdr:row>4</xdr:row>
      <xdr:rowOff>61220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33404"/>
          <a:ext cx="1080000" cy="360000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154410</xdr:rowOff>
    </xdr:from>
    <xdr:to>
      <xdr:col>0</xdr:col>
      <xdr:colOff>2555862</xdr:colOff>
      <xdr:row>6</xdr:row>
      <xdr:rowOff>53199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986594"/>
          <a:ext cx="1080000" cy="360000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152405</xdr:rowOff>
    </xdr:from>
    <xdr:to>
      <xdr:col>0</xdr:col>
      <xdr:colOff>2563884</xdr:colOff>
      <xdr:row>8</xdr:row>
      <xdr:rowOff>91300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445800"/>
          <a:ext cx="1080000" cy="360000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15546</xdr:rowOff>
    </xdr:from>
    <xdr:to>
      <xdr:col>0</xdr:col>
      <xdr:colOff>2555862</xdr:colOff>
      <xdr:row>10</xdr:row>
      <xdr:rowOff>164994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1940599"/>
          <a:ext cx="1080000" cy="360000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82226</xdr:rowOff>
    </xdr:from>
    <xdr:to>
      <xdr:col>0</xdr:col>
      <xdr:colOff>2563884</xdr:colOff>
      <xdr:row>13</xdr:row>
      <xdr:rowOff>21121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428384"/>
          <a:ext cx="1080000" cy="360000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134357</xdr:rowOff>
    </xdr:from>
    <xdr:to>
      <xdr:col>0</xdr:col>
      <xdr:colOff>2555862</xdr:colOff>
      <xdr:row>15</xdr:row>
      <xdr:rowOff>73252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2901620"/>
          <a:ext cx="1080000" cy="360000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43</xdr:col>
      <xdr:colOff>230604</xdr:colOff>
      <xdr:row>2</xdr:row>
      <xdr:rowOff>20046</xdr:rowOff>
    </xdr:from>
    <xdr:to>
      <xdr:col>45</xdr:col>
      <xdr:colOff>260684</xdr:colOff>
      <xdr:row>13</xdr:row>
      <xdr:rowOff>120316</xdr:rowOff>
    </xdr:to>
    <xdr:sp macro="" textlink="">
      <xdr:nvSpPr>
        <xdr:cNvPr id="2" name="กล่องข้อความ 1"/>
        <xdr:cNvSpPr txBox="1"/>
      </xdr:nvSpPr>
      <xdr:spPr>
        <a:xfrm>
          <a:off x="11374854" y="534396"/>
          <a:ext cx="1401680" cy="232912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ให้กดดูตัวอย่างก่อนพิมพ์ด้วยนะคะ..ทางเพจได้กำหนดการตั้งค่าไว้ให้แล้วคะ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880300</xdr:colOff>
      <xdr:row>16</xdr:row>
      <xdr:rowOff>130342</xdr:rowOff>
    </xdr:from>
    <xdr:to>
      <xdr:col>0</xdr:col>
      <xdr:colOff>1775650</xdr:colOff>
      <xdr:row>20</xdr:row>
      <xdr:rowOff>183481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00" y="3502192"/>
          <a:ext cx="895350" cy="891339"/>
        </a:xfrm>
        <a:prstGeom prst="rect">
          <a:avLst/>
        </a:prstGeom>
      </xdr:spPr>
    </xdr:pic>
    <xdr:clientData/>
  </xdr:twoCellAnchor>
  <xdr:twoCellAnchor>
    <xdr:from>
      <xdr:col>0</xdr:col>
      <xdr:colOff>258672</xdr:colOff>
      <xdr:row>2</xdr:row>
      <xdr:rowOff>0</xdr:rowOff>
    </xdr:from>
    <xdr:to>
      <xdr:col>0</xdr:col>
      <xdr:colOff>1338672</xdr:colOff>
      <xdr:row>4</xdr:row>
      <xdr:rowOff>49184</xdr:rowOff>
    </xdr:to>
    <xdr:grpSp>
      <xdr:nvGrpSpPr>
        <xdr:cNvPr id="4" name="กลุ่ม 3">
          <a:hlinkClick xmlns:r="http://schemas.openxmlformats.org/officeDocument/2006/relationships" r:id="rId3" tooltip="พค"/>
        </xdr:cNvPr>
        <xdr:cNvGrpSpPr/>
      </xdr:nvGrpSpPr>
      <xdr:grpSpPr>
        <a:xfrm>
          <a:off x="258672" y="521368"/>
          <a:ext cx="1080000" cy="360000"/>
          <a:chOff x="771525" y="1257300"/>
          <a:chExt cx="1800000" cy="540000"/>
        </a:xfrm>
      </xdr:grpSpPr>
      <xdr:pic>
        <xdr:nvPicPr>
          <xdr:cNvPr id="5" name="รูปภาพ 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" name="กล่องข้อความ 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250650</xdr:colOff>
      <xdr:row>4</xdr:row>
      <xdr:rowOff>132348</xdr:rowOff>
    </xdr:from>
    <xdr:to>
      <xdr:col>0</xdr:col>
      <xdr:colOff>1330650</xdr:colOff>
      <xdr:row>6</xdr:row>
      <xdr:rowOff>31137</xdr:rowOff>
    </xdr:to>
    <xdr:grpSp>
      <xdr:nvGrpSpPr>
        <xdr:cNvPr id="7" name="กลุ่ม 6">
          <a:hlinkClick xmlns:r="http://schemas.openxmlformats.org/officeDocument/2006/relationships" r:id="rId5" tooltip="มิย"/>
        </xdr:cNvPr>
        <xdr:cNvGrpSpPr/>
      </xdr:nvGrpSpPr>
      <xdr:grpSpPr>
        <a:xfrm>
          <a:off x="250650" y="964532"/>
          <a:ext cx="1080000" cy="360000"/>
          <a:chOff x="771525" y="1257300"/>
          <a:chExt cx="1800000" cy="540000"/>
        </a:xfrm>
      </xdr:grpSpPr>
      <xdr:pic>
        <xdr:nvPicPr>
          <xdr:cNvPr id="8" name="รูปภาพ 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9" name="กล่องข้อความ 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258672</xdr:colOff>
      <xdr:row>6</xdr:row>
      <xdr:rowOff>140369</xdr:rowOff>
    </xdr:from>
    <xdr:to>
      <xdr:col>0</xdr:col>
      <xdr:colOff>1338672</xdr:colOff>
      <xdr:row>8</xdr:row>
      <xdr:rowOff>79264</xdr:rowOff>
    </xdr:to>
    <xdr:grpSp>
      <xdr:nvGrpSpPr>
        <xdr:cNvPr id="10" name="กลุ่ม 9">
          <a:hlinkClick xmlns:r="http://schemas.openxmlformats.org/officeDocument/2006/relationships" r:id="rId6" tooltip="กค"/>
        </xdr:cNvPr>
        <xdr:cNvGrpSpPr/>
      </xdr:nvGrpSpPr>
      <xdr:grpSpPr>
        <a:xfrm>
          <a:off x="258672" y="1433764"/>
          <a:ext cx="1080000" cy="360000"/>
          <a:chOff x="771525" y="1257300"/>
          <a:chExt cx="1800000" cy="540000"/>
        </a:xfrm>
      </xdr:grpSpPr>
      <xdr:pic>
        <xdr:nvPicPr>
          <xdr:cNvPr id="11" name="รูปภาพ 1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2" name="กล่องข้อความ 1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250650</xdr:colOff>
      <xdr:row>9</xdr:row>
      <xdr:rowOff>3009</xdr:rowOff>
    </xdr:from>
    <xdr:to>
      <xdr:col>0</xdr:col>
      <xdr:colOff>1330650</xdr:colOff>
      <xdr:row>10</xdr:row>
      <xdr:rowOff>152457</xdr:rowOff>
    </xdr:to>
    <xdr:grpSp>
      <xdr:nvGrpSpPr>
        <xdr:cNvPr id="13" name="กลุ่ม 12">
          <a:hlinkClick xmlns:r="http://schemas.openxmlformats.org/officeDocument/2006/relationships" r:id="rId7" tooltip="สค"/>
        </xdr:cNvPr>
        <xdr:cNvGrpSpPr/>
      </xdr:nvGrpSpPr>
      <xdr:grpSpPr>
        <a:xfrm>
          <a:off x="250650" y="1928062"/>
          <a:ext cx="1080000" cy="360000"/>
          <a:chOff x="771525" y="1257300"/>
          <a:chExt cx="1800000" cy="540000"/>
        </a:xfrm>
      </xdr:grpSpPr>
      <xdr:pic>
        <xdr:nvPicPr>
          <xdr:cNvPr id="14" name="รูปภาพ 1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5" name="กล่องข้อความ 1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258672</xdr:colOff>
      <xdr:row>11</xdr:row>
      <xdr:rowOff>60164</xdr:rowOff>
    </xdr:from>
    <xdr:to>
      <xdr:col>0</xdr:col>
      <xdr:colOff>1338672</xdr:colOff>
      <xdr:row>13</xdr:row>
      <xdr:rowOff>61</xdr:rowOff>
    </xdr:to>
    <xdr:grpSp>
      <xdr:nvGrpSpPr>
        <xdr:cNvPr id="16" name="กลุ่ม 15">
          <a:hlinkClick xmlns:r="http://schemas.openxmlformats.org/officeDocument/2006/relationships" r:id="rId8" tooltip="กย"/>
        </xdr:cNvPr>
        <xdr:cNvGrpSpPr/>
      </xdr:nvGrpSpPr>
      <xdr:grpSpPr>
        <a:xfrm>
          <a:off x="258672" y="2406322"/>
          <a:ext cx="1080000" cy="361002"/>
          <a:chOff x="771525" y="1257319"/>
          <a:chExt cx="1800000" cy="540004"/>
        </a:xfrm>
      </xdr:grpSpPr>
      <xdr:pic>
        <xdr:nvPicPr>
          <xdr:cNvPr id="17" name="รูปภาพ 1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8" name="กล่องข้อความ 1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250650</xdr:colOff>
      <xdr:row>13</xdr:row>
      <xdr:rowOff>112295</xdr:rowOff>
    </xdr:from>
    <xdr:to>
      <xdr:col>0</xdr:col>
      <xdr:colOff>1330650</xdr:colOff>
      <xdr:row>15</xdr:row>
      <xdr:rowOff>51190</xdr:rowOff>
    </xdr:to>
    <xdr:grpSp>
      <xdr:nvGrpSpPr>
        <xdr:cNvPr id="19" name="กลุ่ม 18">
          <a:hlinkClick xmlns:r="http://schemas.openxmlformats.org/officeDocument/2006/relationships" r:id="rId9" tooltip="ตค"/>
        </xdr:cNvPr>
        <xdr:cNvGrpSpPr/>
      </xdr:nvGrpSpPr>
      <xdr:grpSpPr>
        <a:xfrm>
          <a:off x="250650" y="2879558"/>
          <a:ext cx="1080000" cy="360000"/>
          <a:chOff x="771525" y="1257300"/>
          <a:chExt cx="1800000" cy="540000"/>
        </a:xfrm>
      </xdr:grpSpPr>
      <xdr:pic>
        <xdr:nvPicPr>
          <xdr:cNvPr id="20" name="รูปภาพ 1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1" name="กล่องข้อความ 2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1483884</xdr:colOff>
      <xdr:row>2</xdr:row>
      <xdr:rowOff>12036</xdr:rowOff>
    </xdr:from>
    <xdr:to>
      <xdr:col>0</xdr:col>
      <xdr:colOff>2563884</xdr:colOff>
      <xdr:row>4</xdr:row>
      <xdr:rowOff>61220</xdr:rowOff>
    </xdr:to>
    <xdr:grpSp>
      <xdr:nvGrpSpPr>
        <xdr:cNvPr id="22" name="กลุ่ม 21">
          <a:hlinkClick xmlns:r="http://schemas.openxmlformats.org/officeDocument/2006/relationships" r:id="rId10" tooltip="พย"/>
        </xdr:cNvPr>
        <xdr:cNvGrpSpPr/>
      </xdr:nvGrpSpPr>
      <xdr:grpSpPr>
        <a:xfrm>
          <a:off x="1483884" y="533404"/>
          <a:ext cx="1080000" cy="360000"/>
          <a:chOff x="771525" y="1257300"/>
          <a:chExt cx="1800000" cy="540000"/>
        </a:xfrm>
      </xdr:grpSpPr>
      <xdr:pic>
        <xdr:nvPicPr>
          <xdr:cNvPr id="23" name="รูปภาพ 2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4" name="กล่องข้อความ 2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1475862</xdr:colOff>
      <xdr:row>4</xdr:row>
      <xdr:rowOff>154410</xdr:rowOff>
    </xdr:from>
    <xdr:to>
      <xdr:col>0</xdr:col>
      <xdr:colOff>2555862</xdr:colOff>
      <xdr:row>6</xdr:row>
      <xdr:rowOff>53199</xdr:rowOff>
    </xdr:to>
    <xdr:grpSp>
      <xdr:nvGrpSpPr>
        <xdr:cNvPr id="25" name="กลุ่ม 24">
          <a:hlinkClick xmlns:r="http://schemas.openxmlformats.org/officeDocument/2006/relationships" r:id="rId11" tooltip="ธค"/>
        </xdr:cNvPr>
        <xdr:cNvGrpSpPr/>
      </xdr:nvGrpSpPr>
      <xdr:grpSpPr>
        <a:xfrm>
          <a:off x="1475862" y="986594"/>
          <a:ext cx="1080000" cy="360000"/>
          <a:chOff x="771525" y="1257300"/>
          <a:chExt cx="1800000" cy="540000"/>
        </a:xfrm>
      </xdr:grpSpPr>
      <xdr:pic>
        <xdr:nvPicPr>
          <xdr:cNvPr id="26" name="รูปภาพ 2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7" name="กล่องข้อความ 2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1483884</xdr:colOff>
      <xdr:row>6</xdr:row>
      <xdr:rowOff>152405</xdr:rowOff>
    </xdr:from>
    <xdr:to>
      <xdr:col>0</xdr:col>
      <xdr:colOff>2563884</xdr:colOff>
      <xdr:row>8</xdr:row>
      <xdr:rowOff>91300</xdr:rowOff>
    </xdr:to>
    <xdr:grpSp>
      <xdr:nvGrpSpPr>
        <xdr:cNvPr id="28" name="กลุ่ม 27">
          <a:hlinkClick xmlns:r="http://schemas.openxmlformats.org/officeDocument/2006/relationships" r:id="rId12" tooltip="มค"/>
        </xdr:cNvPr>
        <xdr:cNvGrpSpPr/>
      </xdr:nvGrpSpPr>
      <xdr:grpSpPr>
        <a:xfrm>
          <a:off x="1483884" y="1445800"/>
          <a:ext cx="1080000" cy="360000"/>
          <a:chOff x="771525" y="1257300"/>
          <a:chExt cx="1800000" cy="540000"/>
        </a:xfrm>
      </xdr:grpSpPr>
      <xdr:pic>
        <xdr:nvPicPr>
          <xdr:cNvPr id="29" name="รูปภาพ 2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0" name="กล่องข้อความ 2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1475862</xdr:colOff>
      <xdr:row>9</xdr:row>
      <xdr:rowOff>15546</xdr:rowOff>
    </xdr:from>
    <xdr:to>
      <xdr:col>0</xdr:col>
      <xdr:colOff>2555862</xdr:colOff>
      <xdr:row>10</xdr:row>
      <xdr:rowOff>164994</xdr:rowOff>
    </xdr:to>
    <xdr:grpSp>
      <xdr:nvGrpSpPr>
        <xdr:cNvPr id="31" name="กลุ่ม 30">
          <a:hlinkClick xmlns:r="http://schemas.openxmlformats.org/officeDocument/2006/relationships" r:id="rId13" tooltip="กพ"/>
        </xdr:cNvPr>
        <xdr:cNvGrpSpPr/>
      </xdr:nvGrpSpPr>
      <xdr:grpSpPr>
        <a:xfrm>
          <a:off x="1475862" y="1940599"/>
          <a:ext cx="1080000" cy="360000"/>
          <a:chOff x="771525" y="1257300"/>
          <a:chExt cx="1800000" cy="540000"/>
        </a:xfrm>
      </xdr:grpSpPr>
      <xdr:pic>
        <xdr:nvPicPr>
          <xdr:cNvPr id="32" name="รูปภาพ 3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3" name="กล่องข้อความ 3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1483884</xdr:colOff>
      <xdr:row>11</xdr:row>
      <xdr:rowOff>82226</xdr:rowOff>
    </xdr:from>
    <xdr:to>
      <xdr:col>0</xdr:col>
      <xdr:colOff>2563884</xdr:colOff>
      <xdr:row>13</xdr:row>
      <xdr:rowOff>21121</xdr:rowOff>
    </xdr:to>
    <xdr:grpSp>
      <xdr:nvGrpSpPr>
        <xdr:cNvPr id="34" name="กลุ่ม 33">
          <a:hlinkClick xmlns:r="http://schemas.openxmlformats.org/officeDocument/2006/relationships" r:id="rId14" tooltip="มีค"/>
        </xdr:cNvPr>
        <xdr:cNvGrpSpPr/>
      </xdr:nvGrpSpPr>
      <xdr:grpSpPr>
        <a:xfrm>
          <a:off x="1483884" y="2428384"/>
          <a:ext cx="1080000" cy="360000"/>
          <a:chOff x="771525" y="1257319"/>
          <a:chExt cx="1800000" cy="540004"/>
        </a:xfrm>
      </xdr:grpSpPr>
      <xdr:pic>
        <xdr:nvPicPr>
          <xdr:cNvPr id="35" name="รูปภาพ 3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6" name="กล่องข้อความ 3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1475862</xdr:colOff>
      <xdr:row>13</xdr:row>
      <xdr:rowOff>134357</xdr:rowOff>
    </xdr:from>
    <xdr:to>
      <xdr:col>0</xdr:col>
      <xdr:colOff>2555862</xdr:colOff>
      <xdr:row>15</xdr:row>
      <xdr:rowOff>73252</xdr:rowOff>
    </xdr:to>
    <xdr:grpSp>
      <xdr:nvGrpSpPr>
        <xdr:cNvPr id="37" name="กลุ่ม 36">
          <a:hlinkClick xmlns:r="http://schemas.openxmlformats.org/officeDocument/2006/relationships" r:id="rId15" tooltip="สรุป"/>
        </xdr:cNvPr>
        <xdr:cNvGrpSpPr/>
      </xdr:nvGrpSpPr>
      <xdr:grpSpPr>
        <a:xfrm>
          <a:off x="1475862" y="2901620"/>
          <a:ext cx="1080000" cy="360000"/>
          <a:chOff x="771525" y="1257300"/>
          <a:chExt cx="1800000" cy="540000"/>
        </a:xfrm>
      </xdr:grpSpPr>
      <xdr:pic>
        <xdr:nvPicPr>
          <xdr:cNvPr id="38" name="รูปภาพ 37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9" name="กล่องข้อความ 3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1000612</xdr:colOff>
      <xdr:row>16</xdr:row>
      <xdr:rowOff>150395</xdr:rowOff>
    </xdr:from>
    <xdr:to>
      <xdr:col>0</xdr:col>
      <xdr:colOff>1895962</xdr:colOff>
      <xdr:row>20</xdr:row>
      <xdr:rowOff>203534</xdr:rowOff>
    </xdr:to>
    <xdr:pic>
      <xdr:nvPicPr>
        <xdr:cNvPr id="39" name="รูปภาพ 38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612" y="3499184"/>
          <a:ext cx="895350" cy="895350"/>
        </a:xfrm>
        <a:prstGeom prst="rect">
          <a:avLst/>
        </a:prstGeom>
      </xdr:spPr>
    </xdr:pic>
    <xdr:clientData/>
  </xdr:twoCellAnchor>
  <xdr:twoCellAnchor>
    <xdr:from>
      <xdr:col>0</xdr:col>
      <xdr:colOff>378984</xdr:colOff>
      <xdr:row>2</xdr:row>
      <xdr:rowOff>0</xdr:rowOff>
    </xdr:from>
    <xdr:to>
      <xdr:col>0</xdr:col>
      <xdr:colOff>1458984</xdr:colOff>
      <xdr:row>4</xdr:row>
      <xdr:rowOff>49184</xdr:rowOff>
    </xdr:to>
    <xdr:grpSp>
      <xdr:nvGrpSpPr>
        <xdr:cNvPr id="40" name="กลุ่ม 39">
          <a:hlinkClick xmlns:r="http://schemas.openxmlformats.org/officeDocument/2006/relationships" r:id="rId3" tooltip="พค"/>
        </xdr:cNvPr>
        <xdr:cNvGrpSpPr/>
      </xdr:nvGrpSpPr>
      <xdr:grpSpPr>
        <a:xfrm>
          <a:off x="378984" y="491289"/>
          <a:ext cx="1080000" cy="360000"/>
          <a:chOff x="771525" y="1257300"/>
          <a:chExt cx="1800000" cy="540000"/>
        </a:xfrm>
      </xdr:grpSpPr>
      <xdr:pic>
        <xdr:nvPicPr>
          <xdr:cNvPr id="41" name="รูปภาพ 4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42" name="กล่องข้อความ 4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370962</xdr:colOff>
      <xdr:row>4</xdr:row>
      <xdr:rowOff>132348</xdr:rowOff>
    </xdr:from>
    <xdr:to>
      <xdr:col>0</xdr:col>
      <xdr:colOff>1450962</xdr:colOff>
      <xdr:row>6</xdr:row>
      <xdr:rowOff>71242</xdr:rowOff>
    </xdr:to>
    <xdr:grpSp>
      <xdr:nvGrpSpPr>
        <xdr:cNvPr id="43" name="กลุ่ม 42">
          <a:hlinkClick xmlns:r="http://schemas.openxmlformats.org/officeDocument/2006/relationships" r:id="rId5" tooltip="มิย"/>
        </xdr:cNvPr>
        <xdr:cNvGrpSpPr/>
      </xdr:nvGrpSpPr>
      <xdr:grpSpPr>
        <a:xfrm>
          <a:off x="370962" y="934453"/>
          <a:ext cx="1080000" cy="360000"/>
          <a:chOff x="771525" y="1257300"/>
          <a:chExt cx="1800000" cy="540000"/>
        </a:xfrm>
      </xdr:grpSpPr>
      <xdr:pic>
        <xdr:nvPicPr>
          <xdr:cNvPr id="44" name="รูปภาพ 4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45" name="กล่องข้อความ 4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378984</xdr:colOff>
      <xdr:row>6</xdr:row>
      <xdr:rowOff>180474</xdr:rowOff>
    </xdr:from>
    <xdr:to>
      <xdr:col>0</xdr:col>
      <xdr:colOff>1458984</xdr:colOff>
      <xdr:row>8</xdr:row>
      <xdr:rowOff>119369</xdr:rowOff>
    </xdr:to>
    <xdr:grpSp>
      <xdr:nvGrpSpPr>
        <xdr:cNvPr id="46" name="กลุ่ม 45">
          <a:hlinkClick xmlns:r="http://schemas.openxmlformats.org/officeDocument/2006/relationships" r:id="rId6" tooltip="กค"/>
        </xdr:cNvPr>
        <xdr:cNvGrpSpPr/>
      </xdr:nvGrpSpPr>
      <xdr:grpSpPr>
        <a:xfrm>
          <a:off x="378984" y="1403685"/>
          <a:ext cx="1080000" cy="360000"/>
          <a:chOff x="771525" y="1257300"/>
          <a:chExt cx="1800000" cy="540000"/>
        </a:xfrm>
      </xdr:grpSpPr>
      <xdr:pic>
        <xdr:nvPicPr>
          <xdr:cNvPr id="47" name="รูปภาพ 4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48" name="กล่องข้อความ 4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370962</xdr:colOff>
      <xdr:row>9</xdr:row>
      <xdr:rowOff>23062</xdr:rowOff>
    </xdr:from>
    <xdr:to>
      <xdr:col>0</xdr:col>
      <xdr:colOff>1450962</xdr:colOff>
      <xdr:row>10</xdr:row>
      <xdr:rowOff>172509</xdr:rowOff>
    </xdr:to>
    <xdr:grpSp>
      <xdr:nvGrpSpPr>
        <xdr:cNvPr id="49" name="กลุ่ม 48">
          <a:hlinkClick xmlns:r="http://schemas.openxmlformats.org/officeDocument/2006/relationships" r:id="rId7" tooltip="สค"/>
        </xdr:cNvPr>
        <xdr:cNvGrpSpPr/>
      </xdr:nvGrpSpPr>
      <xdr:grpSpPr>
        <a:xfrm>
          <a:off x="370962" y="1897983"/>
          <a:ext cx="1080000" cy="360000"/>
          <a:chOff x="771525" y="1257300"/>
          <a:chExt cx="1800000" cy="540000"/>
        </a:xfrm>
      </xdr:grpSpPr>
      <xdr:pic>
        <xdr:nvPicPr>
          <xdr:cNvPr id="50" name="รูปภาพ 4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1" name="กล่องข้อความ 5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378984</xdr:colOff>
      <xdr:row>11</xdr:row>
      <xdr:rowOff>80217</xdr:rowOff>
    </xdr:from>
    <xdr:to>
      <xdr:col>0</xdr:col>
      <xdr:colOff>1458984</xdr:colOff>
      <xdr:row>13</xdr:row>
      <xdr:rowOff>20113</xdr:rowOff>
    </xdr:to>
    <xdr:grpSp>
      <xdr:nvGrpSpPr>
        <xdr:cNvPr id="52" name="กลุ่ม 51">
          <a:hlinkClick xmlns:r="http://schemas.openxmlformats.org/officeDocument/2006/relationships" r:id="rId8" tooltip="กย"/>
        </xdr:cNvPr>
        <xdr:cNvGrpSpPr/>
      </xdr:nvGrpSpPr>
      <xdr:grpSpPr>
        <a:xfrm>
          <a:off x="378984" y="2376243"/>
          <a:ext cx="1080000" cy="361002"/>
          <a:chOff x="771525" y="1257319"/>
          <a:chExt cx="1800000" cy="540004"/>
        </a:xfrm>
      </xdr:grpSpPr>
      <xdr:pic>
        <xdr:nvPicPr>
          <xdr:cNvPr id="53" name="รูปภาพ 5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4" name="กล่องข้อความ 5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370962</xdr:colOff>
      <xdr:row>13</xdr:row>
      <xdr:rowOff>132347</xdr:rowOff>
    </xdr:from>
    <xdr:to>
      <xdr:col>0</xdr:col>
      <xdr:colOff>1450962</xdr:colOff>
      <xdr:row>15</xdr:row>
      <xdr:rowOff>71242</xdr:rowOff>
    </xdr:to>
    <xdr:grpSp>
      <xdr:nvGrpSpPr>
        <xdr:cNvPr id="55" name="กลุ่ม 54">
          <a:hlinkClick xmlns:r="http://schemas.openxmlformats.org/officeDocument/2006/relationships" r:id="rId9" tooltip="ตค"/>
        </xdr:cNvPr>
        <xdr:cNvGrpSpPr/>
      </xdr:nvGrpSpPr>
      <xdr:grpSpPr>
        <a:xfrm>
          <a:off x="370962" y="2849479"/>
          <a:ext cx="1080000" cy="360000"/>
          <a:chOff x="771525" y="1257300"/>
          <a:chExt cx="1800000" cy="540000"/>
        </a:xfrm>
      </xdr:grpSpPr>
      <xdr:pic>
        <xdr:nvPicPr>
          <xdr:cNvPr id="56" name="รูปภาพ 5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7" name="กล่องข้อความ 5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1604196</xdr:colOff>
      <xdr:row>2</xdr:row>
      <xdr:rowOff>12036</xdr:rowOff>
    </xdr:from>
    <xdr:to>
      <xdr:col>0</xdr:col>
      <xdr:colOff>2684196</xdr:colOff>
      <xdr:row>4</xdr:row>
      <xdr:rowOff>61220</xdr:rowOff>
    </xdr:to>
    <xdr:grpSp>
      <xdr:nvGrpSpPr>
        <xdr:cNvPr id="58" name="กลุ่ม 57">
          <a:hlinkClick xmlns:r="http://schemas.openxmlformats.org/officeDocument/2006/relationships" r:id="rId10" tooltip="พย"/>
        </xdr:cNvPr>
        <xdr:cNvGrpSpPr/>
      </xdr:nvGrpSpPr>
      <xdr:grpSpPr>
        <a:xfrm>
          <a:off x="1604196" y="503325"/>
          <a:ext cx="1080000" cy="360000"/>
          <a:chOff x="771525" y="1257300"/>
          <a:chExt cx="1800000" cy="540000"/>
        </a:xfrm>
      </xdr:grpSpPr>
      <xdr:pic>
        <xdr:nvPicPr>
          <xdr:cNvPr id="59" name="รูปภาพ 5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0" name="กล่องข้อความ 5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1596174</xdr:colOff>
      <xdr:row>4</xdr:row>
      <xdr:rowOff>154410</xdr:rowOff>
    </xdr:from>
    <xdr:to>
      <xdr:col>0</xdr:col>
      <xdr:colOff>2676174</xdr:colOff>
      <xdr:row>6</xdr:row>
      <xdr:rowOff>93304</xdr:rowOff>
    </xdr:to>
    <xdr:grpSp>
      <xdr:nvGrpSpPr>
        <xdr:cNvPr id="61" name="กลุ่ม 60">
          <a:hlinkClick xmlns:r="http://schemas.openxmlformats.org/officeDocument/2006/relationships" r:id="rId11" tooltip="ธค"/>
        </xdr:cNvPr>
        <xdr:cNvGrpSpPr/>
      </xdr:nvGrpSpPr>
      <xdr:grpSpPr>
        <a:xfrm>
          <a:off x="1596174" y="956515"/>
          <a:ext cx="1080000" cy="360000"/>
          <a:chOff x="771525" y="1257300"/>
          <a:chExt cx="1800000" cy="540000"/>
        </a:xfrm>
      </xdr:grpSpPr>
      <xdr:pic>
        <xdr:nvPicPr>
          <xdr:cNvPr id="62" name="รูปภาพ 6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3" name="กล่องข้อความ 6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1604196</xdr:colOff>
      <xdr:row>6</xdr:row>
      <xdr:rowOff>192510</xdr:rowOff>
    </xdr:from>
    <xdr:to>
      <xdr:col>0</xdr:col>
      <xdr:colOff>2684196</xdr:colOff>
      <xdr:row>8</xdr:row>
      <xdr:rowOff>131405</xdr:rowOff>
    </xdr:to>
    <xdr:grpSp>
      <xdr:nvGrpSpPr>
        <xdr:cNvPr id="64" name="กลุ่ม 63">
          <a:hlinkClick xmlns:r="http://schemas.openxmlformats.org/officeDocument/2006/relationships" r:id="rId12" tooltip="มค"/>
        </xdr:cNvPr>
        <xdr:cNvGrpSpPr/>
      </xdr:nvGrpSpPr>
      <xdr:grpSpPr>
        <a:xfrm>
          <a:off x="1604196" y="1415721"/>
          <a:ext cx="1080000" cy="360000"/>
          <a:chOff x="771525" y="1257300"/>
          <a:chExt cx="1800000" cy="540000"/>
        </a:xfrm>
      </xdr:grpSpPr>
      <xdr:pic>
        <xdr:nvPicPr>
          <xdr:cNvPr id="65" name="รูปภาพ 6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6" name="กล่องข้อความ 6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1596174</xdr:colOff>
      <xdr:row>9</xdr:row>
      <xdr:rowOff>35599</xdr:rowOff>
    </xdr:from>
    <xdr:to>
      <xdr:col>0</xdr:col>
      <xdr:colOff>2676174</xdr:colOff>
      <xdr:row>10</xdr:row>
      <xdr:rowOff>185046</xdr:rowOff>
    </xdr:to>
    <xdr:grpSp>
      <xdr:nvGrpSpPr>
        <xdr:cNvPr id="67" name="กลุ่ม 66">
          <a:hlinkClick xmlns:r="http://schemas.openxmlformats.org/officeDocument/2006/relationships" r:id="rId13" tooltip="กพ"/>
        </xdr:cNvPr>
        <xdr:cNvGrpSpPr/>
      </xdr:nvGrpSpPr>
      <xdr:grpSpPr>
        <a:xfrm>
          <a:off x="1596174" y="1910520"/>
          <a:ext cx="1080000" cy="360000"/>
          <a:chOff x="771525" y="1257300"/>
          <a:chExt cx="1800000" cy="540000"/>
        </a:xfrm>
      </xdr:grpSpPr>
      <xdr:pic>
        <xdr:nvPicPr>
          <xdr:cNvPr id="68" name="รูปภาพ 6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69" name="กล่องข้อความ 6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1604196</xdr:colOff>
      <xdr:row>11</xdr:row>
      <xdr:rowOff>102279</xdr:rowOff>
    </xdr:from>
    <xdr:to>
      <xdr:col>0</xdr:col>
      <xdr:colOff>2684196</xdr:colOff>
      <xdr:row>13</xdr:row>
      <xdr:rowOff>41173</xdr:rowOff>
    </xdr:to>
    <xdr:grpSp>
      <xdr:nvGrpSpPr>
        <xdr:cNvPr id="70" name="กลุ่ม 69">
          <a:hlinkClick xmlns:r="http://schemas.openxmlformats.org/officeDocument/2006/relationships" r:id="rId14" tooltip="มีค"/>
        </xdr:cNvPr>
        <xdr:cNvGrpSpPr/>
      </xdr:nvGrpSpPr>
      <xdr:grpSpPr>
        <a:xfrm>
          <a:off x="1604196" y="2398305"/>
          <a:ext cx="1080000" cy="360000"/>
          <a:chOff x="771525" y="1257319"/>
          <a:chExt cx="1800000" cy="540004"/>
        </a:xfrm>
      </xdr:grpSpPr>
      <xdr:pic>
        <xdr:nvPicPr>
          <xdr:cNvPr id="71" name="รูปภาพ 7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72" name="กล่องข้อความ 7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1596174</xdr:colOff>
      <xdr:row>13</xdr:row>
      <xdr:rowOff>154409</xdr:rowOff>
    </xdr:from>
    <xdr:to>
      <xdr:col>0</xdr:col>
      <xdr:colOff>2676174</xdr:colOff>
      <xdr:row>15</xdr:row>
      <xdr:rowOff>93304</xdr:rowOff>
    </xdr:to>
    <xdr:grpSp>
      <xdr:nvGrpSpPr>
        <xdr:cNvPr id="73" name="กลุ่ม 72">
          <a:hlinkClick xmlns:r="http://schemas.openxmlformats.org/officeDocument/2006/relationships" r:id="rId15" tooltip="สรุป"/>
        </xdr:cNvPr>
        <xdr:cNvGrpSpPr/>
      </xdr:nvGrpSpPr>
      <xdr:grpSpPr>
        <a:xfrm>
          <a:off x="1596174" y="2871541"/>
          <a:ext cx="1080000" cy="360000"/>
          <a:chOff x="771525" y="1257300"/>
          <a:chExt cx="1800000" cy="540000"/>
        </a:xfrm>
      </xdr:grpSpPr>
      <xdr:pic>
        <xdr:nvPicPr>
          <xdr:cNvPr id="74" name="รูปภาพ 73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75" name="กล่องข้อความ 7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  <xdr:twoCellAnchor editAs="oneCell">
    <xdr:from>
      <xdr:col>19</xdr:col>
      <xdr:colOff>0</xdr:colOff>
      <xdr:row>2</xdr:row>
      <xdr:rowOff>0</xdr:rowOff>
    </xdr:from>
    <xdr:to>
      <xdr:col>22</xdr:col>
      <xdr:colOff>305042</xdr:colOff>
      <xdr:row>4</xdr:row>
      <xdr:rowOff>157184</xdr:rowOff>
    </xdr:to>
    <xdr:pic>
      <xdr:nvPicPr>
        <xdr:cNvPr id="76" name="รูปภาพ 75">
          <a:hlinkClick xmlns:r="http://schemas.openxmlformats.org/officeDocument/2006/relationships" r:id="rId17" tooltip="2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89895" y="491289"/>
          <a:ext cx="1357805" cy="468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1000612</xdr:colOff>
      <xdr:row>16</xdr:row>
      <xdr:rowOff>150395</xdr:rowOff>
    </xdr:from>
    <xdr:to>
      <xdr:col>0</xdr:col>
      <xdr:colOff>1895962</xdr:colOff>
      <xdr:row>20</xdr:row>
      <xdr:rowOff>203534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612" y="3474620"/>
          <a:ext cx="895350" cy="891339"/>
        </a:xfrm>
        <a:prstGeom prst="rect">
          <a:avLst/>
        </a:prstGeom>
      </xdr:spPr>
    </xdr:pic>
    <xdr:clientData/>
  </xdr:twoCellAnchor>
  <xdr:twoCellAnchor>
    <xdr:from>
      <xdr:col>0</xdr:col>
      <xdr:colOff>378984</xdr:colOff>
      <xdr:row>2</xdr:row>
      <xdr:rowOff>0</xdr:rowOff>
    </xdr:from>
    <xdr:to>
      <xdr:col>0</xdr:col>
      <xdr:colOff>1458984</xdr:colOff>
      <xdr:row>4</xdr:row>
      <xdr:rowOff>49184</xdr:rowOff>
    </xdr:to>
    <xdr:grpSp>
      <xdr:nvGrpSpPr>
        <xdr:cNvPr id="3" name="กลุ่ม 2">
          <a:hlinkClick xmlns:r="http://schemas.openxmlformats.org/officeDocument/2006/relationships" r:id="rId3" tooltip="พค"/>
        </xdr:cNvPr>
        <xdr:cNvGrpSpPr/>
      </xdr:nvGrpSpPr>
      <xdr:grpSpPr>
        <a:xfrm>
          <a:off x="378984" y="491289"/>
          <a:ext cx="1080000" cy="360000"/>
          <a:chOff x="771525" y="1257300"/>
          <a:chExt cx="1800000" cy="540000"/>
        </a:xfrm>
      </xdr:grpSpPr>
      <xdr:pic>
        <xdr:nvPicPr>
          <xdr:cNvPr id="4" name="รูปภาพ 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พฤษภาคม</a:t>
            </a:r>
          </a:p>
        </xdr:txBody>
      </xdr:sp>
    </xdr:grpSp>
    <xdr:clientData/>
  </xdr:twoCellAnchor>
  <xdr:twoCellAnchor>
    <xdr:from>
      <xdr:col>0</xdr:col>
      <xdr:colOff>370962</xdr:colOff>
      <xdr:row>4</xdr:row>
      <xdr:rowOff>132348</xdr:rowOff>
    </xdr:from>
    <xdr:to>
      <xdr:col>0</xdr:col>
      <xdr:colOff>1450962</xdr:colOff>
      <xdr:row>6</xdr:row>
      <xdr:rowOff>71242</xdr:rowOff>
    </xdr:to>
    <xdr:grpSp>
      <xdr:nvGrpSpPr>
        <xdr:cNvPr id="6" name="กลุ่ม 5">
          <a:hlinkClick xmlns:r="http://schemas.openxmlformats.org/officeDocument/2006/relationships" r:id="rId5" tooltip="มิย"/>
        </xdr:cNvPr>
        <xdr:cNvGrpSpPr/>
      </xdr:nvGrpSpPr>
      <xdr:grpSpPr>
        <a:xfrm>
          <a:off x="370962" y="934453"/>
          <a:ext cx="1080000" cy="360000"/>
          <a:chOff x="771525" y="1257300"/>
          <a:chExt cx="1800000" cy="540000"/>
        </a:xfrm>
      </xdr:grpSpPr>
      <xdr:pic>
        <xdr:nvPicPr>
          <xdr:cNvPr id="7" name="รูปภาพ 6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มิถุนายน</a:t>
            </a:r>
          </a:p>
        </xdr:txBody>
      </xdr:sp>
    </xdr:grpSp>
    <xdr:clientData/>
  </xdr:twoCellAnchor>
  <xdr:twoCellAnchor>
    <xdr:from>
      <xdr:col>0</xdr:col>
      <xdr:colOff>378984</xdr:colOff>
      <xdr:row>6</xdr:row>
      <xdr:rowOff>180474</xdr:rowOff>
    </xdr:from>
    <xdr:to>
      <xdr:col>0</xdr:col>
      <xdr:colOff>1458984</xdr:colOff>
      <xdr:row>8</xdr:row>
      <xdr:rowOff>119369</xdr:rowOff>
    </xdr:to>
    <xdr:grpSp>
      <xdr:nvGrpSpPr>
        <xdr:cNvPr id="9" name="กลุ่ม 8">
          <a:hlinkClick xmlns:r="http://schemas.openxmlformats.org/officeDocument/2006/relationships" r:id="rId6" tooltip="กค"/>
        </xdr:cNvPr>
        <xdr:cNvGrpSpPr/>
      </xdr:nvGrpSpPr>
      <xdr:grpSpPr>
        <a:xfrm>
          <a:off x="378984" y="1403685"/>
          <a:ext cx="1080000" cy="360000"/>
          <a:chOff x="771525" y="1257300"/>
          <a:chExt cx="1800000" cy="540000"/>
        </a:xfrm>
      </xdr:grpSpPr>
      <xdr:pic>
        <xdr:nvPicPr>
          <xdr:cNvPr id="10" name="รูปภาพ 9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กรกฎาคม</a:t>
            </a:r>
          </a:p>
        </xdr:txBody>
      </xdr:sp>
    </xdr:grpSp>
    <xdr:clientData/>
  </xdr:twoCellAnchor>
  <xdr:twoCellAnchor>
    <xdr:from>
      <xdr:col>0</xdr:col>
      <xdr:colOff>370962</xdr:colOff>
      <xdr:row>9</xdr:row>
      <xdr:rowOff>23062</xdr:rowOff>
    </xdr:from>
    <xdr:to>
      <xdr:col>0</xdr:col>
      <xdr:colOff>1450962</xdr:colOff>
      <xdr:row>10</xdr:row>
      <xdr:rowOff>172509</xdr:rowOff>
    </xdr:to>
    <xdr:grpSp>
      <xdr:nvGrpSpPr>
        <xdr:cNvPr id="12" name="กลุ่ม 11">
          <a:hlinkClick xmlns:r="http://schemas.openxmlformats.org/officeDocument/2006/relationships" r:id="rId7" tooltip="สค"/>
        </xdr:cNvPr>
        <xdr:cNvGrpSpPr/>
      </xdr:nvGrpSpPr>
      <xdr:grpSpPr>
        <a:xfrm>
          <a:off x="370962" y="1897983"/>
          <a:ext cx="1080000" cy="360000"/>
          <a:chOff x="771525" y="1257300"/>
          <a:chExt cx="1800000" cy="540000"/>
        </a:xfrm>
      </xdr:grpSpPr>
      <xdr:pic>
        <xdr:nvPicPr>
          <xdr:cNvPr id="13" name="รูปภาพ 12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4" name="กล่องข้อความ 13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สิงหาคม</a:t>
            </a:r>
          </a:p>
        </xdr:txBody>
      </xdr:sp>
    </xdr:grpSp>
    <xdr:clientData/>
  </xdr:twoCellAnchor>
  <xdr:twoCellAnchor>
    <xdr:from>
      <xdr:col>0</xdr:col>
      <xdr:colOff>378984</xdr:colOff>
      <xdr:row>11</xdr:row>
      <xdr:rowOff>80217</xdr:rowOff>
    </xdr:from>
    <xdr:to>
      <xdr:col>0</xdr:col>
      <xdr:colOff>1458984</xdr:colOff>
      <xdr:row>13</xdr:row>
      <xdr:rowOff>20113</xdr:rowOff>
    </xdr:to>
    <xdr:grpSp>
      <xdr:nvGrpSpPr>
        <xdr:cNvPr id="15" name="กลุ่ม 14">
          <a:hlinkClick xmlns:r="http://schemas.openxmlformats.org/officeDocument/2006/relationships" r:id="rId8" tooltip="กย"/>
        </xdr:cNvPr>
        <xdr:cNvGrpSpPr/>
      </xdr:nvGrpSpPr>
      <xdr:grpSpPr>
        <a:xfrm>
          <a:off x="378984" y="2376243"/>
          <a:ext cx="1080000" cy="361002"/>
          <a:chOff x="771525" y="1257319"/>
          <a:chExt cx="1800000" cy="540004"/>
        </a:xfrm>
      </xdr:grpSpPr>
      <xdr:pic>
        <xdr:nvPicPr>
          <xdr:cNvPr id="16" name="รูปภาพ 15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17" name="กล่องข้อความ 16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กันยายน</a:t>
            </a:r>
          </a:p>
        </xdr:txBody>
      </xdr:sp>
    </xdr:grpSp>
    <xdr:clientData/>
  </xdr:twoCellAnchor>
  <xdr:twoCellAnchor>
    <xdr:from>
      <xdr:col>0</xdr:col>
      <xdr:colOff>370962</xdr:colOff>
      <xdr:row>13</xdr:row>
      <xdr:rowOff>132347</xdr:rowOff>
    </xdr:from>
    <xdr:to>
      <xdr:col>0</xdr:col>
      <xdr:colOff>1450962</xdr:colOff>
      <xdr:row>15</xdr:row>
      <xdr:rowOff>71242</xdr:rowOff>
    </xdr:to>
    <xdr:grpSp>
      <xdr:nvGrpSpPr>
        <xdr:cNvPr id="18" name="กลุ่ม 17">
          <a:hlinkClick xmlns:r="http://schemas.openxmlformats.org/officeDocument/2006/relationships" r:id="rId9" tooltip="ตค"/>
        </xdr:cNvPr>
        <xdr:cNvGrpSpPr/>
      </xdr:nvGrpSpPr>
      <xdr:grpSpPr>
        <a:xfrm>
          <a:off x="370962" y="2849479"/>
          <a:ext cx="1080000" cy="360000"/>
          <a:chOff x="771525" y="1257300"/>
          <a:chExt cx="1800000" cy="540000"/>
        </a:xfrm>
      </xdr:grpSpPr>
      <xdr:pic>
        <xdr:nvPicPr>
          <xdr:cNvPr id="19" name="รูปภาพ 18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0" name="กล่องข้อความ 19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ตุลาคม</a:t>
            </a:r>
          </a:p>
        </xdr:txBody>
      </xdr:sp>
    </xdr:grpSp>
    <xdr:clientData/>
  </xdr:twoCellAnchor>
  <xdr:twoCellAnchor>
    <xdr:from>
      <xdr:col>0</xdr:col>
      <xdr:colOff>1604196</xdr:colOff>
      <xdr:row>2</xdr:row>
      <xdr:rowOff>12036</xdr:rowOff>
    </xdr:from>
    <xdr:to>
      <xdr:col>0</xdr:col>
      <xdr:colOff>2684196</xdr:colOff>
      <xdr:row>4</xdr:row>
      <xdr:rowOff>61220</xdr:rowOff>
    </xdr:to>
    <xdr:grpSp>
      <xdr:nvGrpSpPr>
        <xdr:cNvPr id="21" name="กลุ่ม 20">
          <a:hlinkClick xmlns:r="http://schemas.openxmlformats.org/officeDocument/2006/relationships" r:id="rId10" tooltip="พย"/>
        </xdr:cNvPr>
        <xdr:cNvGrpSpPr/>
      </xdr:nvGrpSpPr>
      <xdr:grpSpPr>
        <a:xfrm>
          <a:off x="1604196" y="503325"/>
          <a:ext cx="1080000" cy="360000"/>
          <a:chOff x="771525" y="1257300"/>
          <a:chExt cx="1800000" cy="540000"/>
        </a:xfrm>
      </xdr:grpSpPr>
      <xdr:pic>
        <xdr:nvPicPr>
          <xdr:cNvPr id="22" name="รูปภาพ 21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3" name="กล่องข้อความ 22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พฤศจิกายน</a:t>
            </a:r>
          </a:p>
        </xdr:txBody>
      </xdr:sp>
    </xdr:grpSp>
    <xdr:clientData/>
  </xdr:twoCellAnchor>
  <xdr:twoCellAnchor>
    <xdr:from>
      <xdr:col>0</xdr:col>
      <xdr:colOff>1596174</xdr:colOff>
      <xdr:row>4</xdr:row>
      <xdr:rowOff>154410</xdr:rowOff>
    </xdr:from>
    <xdr:to>
      <xdr:col>0</xdr:col>
      <xdr:colOff>2676174</xdr:colOff>
      <xdr:row>6</xdr:row>
      <xdr:rowOff>93304</xdr:rowOff>
    </xdr:to>
    <xdr:grpSp>
      <xdr:nvGrpSpPr>
        <xdr:cNvPr id="24" name="กลุ่ม 23">
          <a:hlinkClick xmlns:r="http://schemas.openxmlformats.org/officeDocument/2006/relationships" r:id="rId11" tooltip="ธค"/>
        </xdr:cNvPr>
        <xdr:cNvGrpSpPr/>
      </xdr:nvGrpSpPr>
      <xdr:grpSpPr>
        <a:xfrm>
          <a:off x="1596174" y="956515"/>
          <a:ext cx="1080000" cy="360000"/>
          <a:chOff x="771525" y="1257300"/>
          <a:chExt cx="1800000" cy="540000"/>
        </a:xfrm>
      </xdr:grpSpPr>
      <xdr:pic>
        <xdr:nvPicPr>
          <xdr:cNvPr id="25" name="รูปภาพ 24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6" name="กล่องข้อความ 25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ธันวาคม</a:t>
            </a:r>
          </a:p>
        </xdr:txBody>
      </xdr:sp>
    </xdr:grpSp>
    <xdr:clientData/>
  </xdr:twoCellAnchor>
  <xdr:twoCellAnchor>
    <xdr:from>
      <xdr:col>0</xdr:col>
      <xdr:colOff>1604196</xdr:colOff>
      <xdr:row>6</xdr:row>
      <xdr:rowOff>192510</xdr:rowOff>
    </xdr:from>
    <xdr:to>
      <xdr:col>0</xdr:col>
      <xdr:colOff>2684196</xdr:colOff>
      <xdr:row>8</xdr:row>
      <xdr:rowOff>131405</xdr:rowOff>
    </xdr:to>
    <xdr:grpSp>
      <xdr:nvGrpSpPr>
        <xdr:cNvPr id="27" name="กลุ่ม 26">
          <a:hlinkClick xmlns:r="http://schemas.openxmlformats.org/officeDocument/2006/relationships" r:id="rId12" tooltip="มค"/>
        </xdr:cNvPr>
        <xdr:cNvGrpSpPr/>
      </xdr:nvGrpSpPr>
      <xdr:grpSpPr>
        <a:xfrm>
          <a:off x="1604196" y="1415721"/>
          <a:ext cx="1080000" cy="360000"/>
          <a:chOff x="771525" y="1257300"/>
          <a:chExt cx="1800000" cy="540000"/>
        </a:xfrm>
      </xdr:grpSpPr>
      <xdr:pic>
        <xdr:nvPicPr>
          <xdr:cNvPr id="28" name="รูปภาพ 27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29" name="กล่องข้อความ 28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มกราคม</a:t>
            </a:r>
          </a:p>
        </xdr:txBody>
      </xdr:sp>
    </xdr:grpSp>
    <xdr:clientData/>
  </xdr:twoCellAnchor>
  <xdr:twoCellAnchor>
    <xdr:from>
      <xdr:col>0</xdr:col>
      <xdr:colOff>1596174</xdr:colOff>
      <xdr:row>9</xdr:row>
      <xdr:rowOff>35599</xdr:rowOff>
    </xdr:from>
    <xdr:to>
      <xdr:col>0</xdr:col>
      <xdr:colOff>2676174</xdr:colOff>
      <xdr:row>10</xdr:row>
      <xdr:rowOff>185046</xdr:rowOff>
    </xdr:to>
    <xdr:grpSp>
      <xdr:nvGrpSpPr>
        <xdr:cNvPr id="30" name="กลุ่ม 29">
          <a:hlinkClick xmlns:r="http://schemas.openxmlformats.org/officeDocument/2006/relationships" r:id="rId13" tooltip="กพ"/>
        </xdr:cNvPr>
        <xdr:cNvGrpSpPr/>
      </xdr:nvGrpSpPr>
      <xdr:grpSpPr>
        <a:xfrm>
          <a:off x="1596174" y="1910520"/>
          <a:ext cx="1080000" cy="360000"/>
          <a:chOff x="771525" y="1257300"/>
          <a:chExt cx="1800000" cy="540000"/>
        </a:xfrm>
      </xdr:grpSpPr>
      <xdr:pic>
        <xdr:nvPicPr>
          <xdr:cNvPr id="31" name="รูปภาพ 30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2" name="กล่องข้อความ 31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กุมภาพันธ์</a:t>
            </a:r>
          </a:p>
        </xdr:txBody>
      </xdr:sp>
    </xdr:grpSp>
    <xdr:clientData/>
  </xdr:twoCellAnchor>
  <xdr:twoCellAnchor>
    <xdr:from>
      <xdr:col>0</xdr:col>
      <xdr:colOff>1604196</xdr:colOff>
      <xdr:row>11</xdr:row>
      <xdr:rowOff>102279</xdr:rowOff>
    </xdr:from>
    <xdr:to>
      <xdr:col>0</xdr:col>
      <xdr:colOff>2684196</xdr:colOff>
      <xdr:row>13</xdr:row>
      <xdr:rowOff>41173</xdr:rowOff>
    </xdr:to>
    <xdr:grpSp>
      <xdr:nvGrpSpPr>
        <xdr:cNvPr id="33" name="กลุ่ม 32">
          <a:hlinkClick xmlns:r="http://schemas.openxmlformats.org/officeDocument/2006/relationships" r:id="rId14" tooltip="มีค"/>
        </xdr:cNvPr>
        <xdr:cNvGrpSpPr/>
      </xdr:nvGrpSpPr>
      <xdr:grpSpPr>
        <a:xfrm>
          <a:off x="1604196" y="2398305"/>
          <a:ext cx="1080000" cy="360000"/>
          <a:chOff x="771525" y="1257319"/>
          <a:chExt cx="1800000" cy="540004"/>
        </a:xfrm>
      </xdr:grpSpPr>
      <xdr:pic>
        <xdr:nvPicPr>
          <xdr:cNvPr id="34" name="รูปภาพ 33"/>
          <xdr:cNvPicPr preferRelativeResize="0">
            <a:picLocks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19"/>
            <a:ext cx="1800000" cy="540004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5" name="กล่องข้อความ 34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มีนาคม</a:t>
            </a:r>
          </a:p>
        </xdr:txBody>
      </xdr:sp>
    </xdr:grpSp>
    <xdr:clientData/>
  </xdr:twoCellAnchor>
  <xdr:twoCellAnchor>
    <xdr:from>
      <xdr:col>0</xdr:col>
      <xdr:colOff>1596174</xdr:colOff>
      <xdr:row>13</xdr:row>
      <xdr:rowOff>154409</xdr:rowOff>
    </xdr:from>
    <xdr:to>
      <xdr:col>0</xdr:col>
      <xdr:colOff>2676174</xdr:colOff>
      <xdr:row>15</xdr:row>
      <xdr:rowOff>93304</xdr:rowOff>
    </xdr:to>
    <xdr:grpSp>
      <xdr:nvGrpSpPr>
        <xdr:cNvPr id="36" name="กลุ่ม 35">
          <a:hlinkClick xmlns:r="http://schemas.openxmlformats.org/officeDocument/2006/relationships" r:id="rId15" tooltip="สรุป"/>
        </xdr:cNvPr>
        <xdr:cNvGrpSpPr/>
      </xdr:nvGrpSpPr>
      <xdr:grpSpPr>
        <a:xfrm>
          <a:off x="1596174" y="2871541"/>
          <a:ext cx="1080000" cy="360000"/>
          <a:chOff x="771525" y="1257300"/>
          <a:chExt cx="1800000" cy="540000"/>
        </a:xfrm>
      </xdr:grpSpPr>
      <xdr:pic>
        <xdr:nvPicPr>
          <xdr:cNvPr id="37" name="รูปภาพ 36"/>
          <xdr:cNvPicPr preferRelativeResize="0">
            <a:picLocks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71525" y="1257300"/>
            <a:ext cx="1800000" cy="540000"/>
          </a:xfrm>
          <a:prstGeom prst="rect">
            <a:avLst/>
          </a:prstGeom>
          <a:scene3d>
            <a:camera prst="orthographicFront"/>
            <a:lightRig rig="threePt" dir="t"/>
          </a:scene3d>
          <a:sp3d>
            <a:bevelT w="139700" prst="cross"/>
          </a:sp3d>
        </xdr:spPr>
      </xdr:pic>
      <xdr:sp macro="" textlink="">
        <xdr:nvSpPr>
          <xdr:cNvPr id="38" name="กล่องข้อความ 37"/>
          <xdr:cNvSpPr txBox="1"/>
        </xdr:nvSpPr>
        <xdr:spPr>
          <a:xfrm>
            <a:off x="855393" y="1266094"/>
            <a:ext cx="1593230" cy="510687"/>
          </a:xfrm>
          <a:prstGeom prst="rect">
            <a:avLst/>
          </a:prstGeom>
          <a:noFill/>
          <a:ln w="9525" cmpd="sng">
            <a:noFill/>
          </a:ln>
          <a:scene3d>
            <a:camera prst="orthographicFront"/>
            <a:lightRig rig="threePt" dir="t"/>
          </a:scene3d>
          <a:sp3d>
            <a:bevelT w="101600" prst="riblet"/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72000" rIns="36000" bIns="72000" rtlCol="0" anchor="ctr" anchorCtr="1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สรุปเวลาเรียน</a:t>
            </a:r>
          </a:p>
        </xdr:txBody>
      </xdr:sp>
    </xdr:grpSp>
    <xdr:clientData/>
  </xdr:twoCellAnchor>
  <xdr:twoCellAnchor editAs="oneCell">
    <xdr:from>
      <xdr:col>18</xdr:col>
      <xdr:colOff>0</xdr:colOff>
      <xdr:row>2</xdr:row>
      <xdr:rowOff>0</xdr:rowOff>
    </xdr:from>
    <xdr:to>
      <xdr:col>21</xdr:col>
      <xdr:colOff>305041</xdr:colOff>
      <xdr:row>4</xdr:row>
      <xdr:rowOff>157184</xdr:rowOff>
    </xdr:to>
    <xdr:pic>
      <xdr:nvPicPr>
        <xdr:cNvPr id="41" name="รูปภาพ 40">
          <a:hlinkClick xmlns:r="http://schemas.openxmlformats.org/officeDocument/2006/relationships" r:id="rId15" tooltip="1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68789" y="491289"/>
          <a:ext cx="1357805" cy="468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923925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12" name="กล่องข้อความ 11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8" name="รูปภาพ 7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114300</xdr:colOff>
      <xdr:row>3</xdr:row>
      <xdr:rowOff>0</xdr:rowOff>
    </xdr:to>
    <xdr:pic>
      <xdr:nvPicPr>
        <xdr:cNvPr id="9" name="รูปภาพ 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687300" cy="1066800"/>
        </a:xfrm>
        <a:prstGeom prst="rect">
          <a:avLst/>
        </a:prstGeom>
      </xdr:spPr>
    </xdr:pic>
    <xdr:clientData/>
  </xdr:twoCellAnchor>
  <xdr:twoCellAnchor>
    <xdr:from>
      <xdr:col>21</xdr:col>
      <xdr:colOff>19049</xdr:colOff>
      <xdr:row>1</xdr:row>
      <xdr:rowOff>12408</xdr:rowOff>
    </xdr:from>
    <xdr:to>
      <xdr:col>27</xdr:col>
      <xdr:colOff>23987</xdr:colOff>
      <xdr:row>2</xdr:row>
      <xdr:rowOff>479144</xdr:rowOff>
    </xdr:to>
    <xdr:grpSp>
      <xdr:nvGrpSpPr>
        <xdr:cNvPr id="2" name="กลุ่ม 1"/>
        <xdr:cNvGrpSpPr/>
      </xdr:nvGrpSpPr>
      <xdr:grpSpPr>
        <a:xfrm>
          <a:off x="8667749" y="202908"/>
          <a:ext cx="2643363" cy="657236"/>
          <a:chOff x="8515349" y="202908"/>
          <a:chExt cx="2643363" cy="657236"/>
        </a:xfrm>
      </xdr:grpSpPr>
      <xdr:pic>
        <xdr:nvPicPr>
          <xdr:cNvPr id="5" name="รูปภาพ 4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5349" y="202908"/>
            <a:ext cx="1309845" cy="657236"/>
          </a:xfrm>
          <a:prstGeom prst="rect">
            <a:avLst/>
          </a:prstGeom>
        </xdr:spPr>
      </xdr:pic>
      <xdr:pic>
        <xdr:nvPicPr>
          <xdr:cNvPr id="6" name="รูปภาพ 5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829800" y="209550"/>
            <a:ext cx="1328912" cy="629568"/>
          </a:xfrm>
          <a:prstGeom prst="rect">
            <a:avLst/>
          </a:prstGeom>
        </xdr:spPr>
      </xdr:pic>
    </xdr:grpSp>
    <xdr:clientData/>
  </xdr:twoCellAnchor>
  <xdr:twoCellAnchor editAs="oneCell">
    <xdr:from>
      <xdr:col>27</xdr:col>
      <xdr:colOff>390525</xdr:colOff>
      <xdr:row>0</xdr:row>
      <xdr:rowOff>161925</xdr:rowOff>
    </xdr:from>
    <xdr:to>
      <xdr:col>29</xdr:col>
      <xdr:colOff>238125</xdr:colOff>
      <xdr:row>2</xdr:row>
      <xdr:rowOff>485775</xdr:rowOff>
    </xdr:to>
    <xdr:pic>
      <xdr:nvPicPr>
        <xdr:cNvPr id="7" name="รูปภาพ 6">
          <a:hlinkClick xmlns:r="http://schemas.openxmlformats.org/officeDocument/2006/relationships" r:id="rId4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0" y="1619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171449</xdr:colOff>
      <xdr:row>1</xdr:row>
      <xdr:rowOff>40983</xdr:rowOff>
    </xdr:from>
    <xdr:to>
      <xdr:col>20</xdr:col>
      <xdr:colOff>119432</xdr:colOff>
      <xdr:row>2</xdr:row>
      <xdr:rowOff>442780</xdr:rowOff>
    </xdr:to>
    <xdr:pic>
      <xdr:nvPicPr>
        <xdr:cNvPr id="11" name="รูปภาพ 10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065"/>
        <a:stretch/>
      </xdr:blipFill>
      <xdr:spPr>
        <a:xfrm>
          <a:off x="542924" y="231483"/>
          <a:ext cx="7920408" cy="59229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12</xdr:row>
      <xdr:rowOff>9525</xdr:rowOff>
    </xdr:from>
    <xdr:to>
      <xdr:col>30</xdr:col>
      <xdr:colOff>0</xdr:colOff>
      <xdr:row>17</xdr:row>
      <xdr:rowOff>17145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3476625"/>
          <a:ext cx="12296775" cy="134112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242975</xdr:colOff>
      <xdr:row>1</xdr:row>
      <xdr:rowOff>0</xdr:rowOff>
    </xdr:from>
    <xdr:to>
      <xdr:col>0</xdr:col>
      <xdr:colOff>1391887</xdr:colOff>
      <xdr:row>2</xdr:row>
      <xdr:rowOff>153016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75" y="242985"/>
          <a:ext cx="1148912" cy="3960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6" name="กล่องข้อความ 5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7" name="รูปภาพ 6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3" name="กล่องข้อความ 2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4" name="รูปภาพ 3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3" name="กล่องข้อความ 2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4" name="รูปภาพ 3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47625</xdr:rowOff>
    </xdr:from>
    <xdr:to>
      <xdr:col>1</xdr:col>
      <xdr:colOff>342900</xdr:colOff>
      <xdr:row>3</xdr:row>
      <xdr:rowOff>161925</xdr:rowOff>
    </xdr:to>
    <xdr:pic>
      <xdr:nvPicPr>
        <xdr:cNvPr id="5" name="รูปภาพ 4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47625"/>
          <a:ext cx="828675" cy="828675"/>
        </a:xfrm>
        <a:prstGeom prst="rect">
          <a:avLst/>
        </a:prstGeom>
      </xdr:spPr>
    </xdr:pic>
    <xdr:clientData/>
  </xdr:twoCellAnchor>
  <xdr:twoCellAnchor>
    <xdr:from>
      <xdr:col>9</xdr:col>
      <xdr:colOff>190499</xdr:colOff>
      <xdr:row>0</xdr:row>
      <xdr:rowOff>85725</xdr:rowOff>
    </xdr:from>
    <xdr:to>
      <xdr:col>14</xdr:col>
      <xdr:colOff>323849</xdr:colOff>
      <xdr:row>3</xdr:row>
      <xdr:rowOff>152400</xdr:rowOff>
    </xdr:to>
    <xdr:sp macro="" textlink="">
      <xdr:nvSpPr>
        <xdr:cNvPr id="8" name="กล่องข้อความ 7"/>
        <xdr:cNvSpPr txBox="1"/>
      </xdr:nvSpPr>
      <xdr:spPr>
        <a:xfrm>
          <a:off x="8543924" y="85725"/>
          <a:ext cx="3705225" cy="781050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ข้อมูลนักเรียน กรณี นำข้อมูลจาก </a:t>
          </a:r>
          <a:r>
            <a:rPr lang="en-US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DMC </a:t>
          </a:r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มากรอก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ให้คุณครูจัดลำดับช่องให้ตรงกับจำนวนช่องในตาราง  </a:t>
          </a:r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นะคะ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</a:p>
        <a:p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*** ห้ามลบแถวหรือคอลัมน์ อาจจะทำให้ข้อมูลผิดพลาด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466724</xdr:colOff>
      <xdr:row>1</xdr:row>
      <xdr:rowOff>38100</xdr:rowOff>
    </xdr:from>
    <xdr:to>
      <xdr:col>2</xdr:col>
      <xdr:colOff>981074</xdr:colOff>
      <xdr:row>3</xdr:row>
      <xdr:rowOff>9525</xdr:rowOff>
    </xdr:to>
    <xdr:grpSp>
      <xdr:nvGrpSpPr>
        <xdr:cNvPr id="10" name="กลุ่ม 9">
          <a:hlinkClick xmlns:r="http://schemas.openxmlformats.org/officeDocument/2006/relationships" r:id="rId3" tooltip="ข้อมูลนักเรียน"/>
        </xdr:cNvPr>
        <xdr:cNvGrpSpPr/>
      </xdr:nvGrpSpPr>
      <xdr:grpSpPr>
        <a:xfrm>
          <a:off x="1304924" y="276225"/>
          <a:ext cx="1571625" cy="447675"/>
          <a:chOff x="1266824" y="257175"/>
          <a:chExt cx="1571625" cy="447675"/>
        </a:xfrm>
      </xdr:grpSpPr>
      <xdr:pic>
        <xdr:nvPicPr>
          <xdr:cNvPr id="2" name="รูปภาพ 1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6824" y="257175"/>
            <a:ext cx="1571625" cy="447675"/>
          </a:xfrm>
          <a:prstGeom prst="rect">
            <a:avLst/>
          </a:prstGeom>
        </xdr:spPr>
      </xdr:pic>
      <xdr:sp macro="" textlink="">
        <xdr:nvSpPr>
          <xdr:cNvPr id="3" name="กล่องข้อความ 2"/>
          <xdr:cNvSpPr txBox="1"/>
        </xdr:nvSpPr>
        <xdr:spPr>
          <a:xfrm>
            <a:off x="1390649" y="333375"/>
            <a:ext cx="1400175" cy="2762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ตรวจสอบข้อมูลนักเรียน</a:t>
            </a:r>
          </a:p>
        </xdr:txBody>
      </xdr:sp>
    </xdr:grpSp>
    <xdr:clientData/>
  </xdr:twoCellAnchor>
  <xdr:twoCellAnchor editAs="oneCell">
    <xdr:from>
      <xdr:col>5</xdr:col>
      <xdr:colOff>1000125</xdr:colOff>
      <xdr:row>0</xdr:row>
      <xdr:rowOff>180179</xdr:rowOff>
    </xdr:from>
    <xdr:to>
      <xdr:col>8</xdr:col>
      <xdr:colOff>190499</xdr:colOff>
      <xdr:row>3</xdr:row>
      <xdr:rowOff>104774</xdr:rowOff>
    </xdr:to>
    <xdr:pic>
      <xdr:nvPicPr>
        <xdr:cNvPr id="9" name="รูปภาพ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180179"/>
          <a:ext cx="2219324" cy="63897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304800</xdr:rowOff>
    </xdr:from>
    <xdr:to>
      <xdr:col>0</xdr:col>
      <xdr:colOff>1247775</xdr:colOff>
      <xdr:row>6</xdr:row>
      <xdr:rowOff>76200</xdr:rowOff>
    </xdr:to>
    <xdr:pic>
      <xdr:nvPicPr>
        <xdr:cNvPr id="2" name="รูปภาพ 1">
          <a:hlinkClick xmlns:r="http://schemas.openxmlformats.org/officeDocument/2006/relationships" r:id="rId1" tooltip="เมนู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1050"/>
          <a:ext cx="914400" cy="9144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8</xdr:row>
      <xdr:rowOff>19050</xdr:rowOff>
    </xdr:from>
    <xdr:to>
      <xdr:col>0</xdr:col>
      <xdr:colOff>1495425</xdr:colOff>
      <xdr:row>18</xdr:row>
      <xdr:rowOff>200025</xdr:rowOff>
    </xdr:to>
    <xdr:sp macro="" textlink="">
      <xdr:nvSpPr>
        <xdr:cNvPr id="3" name="กล่องข้อความ 2"/>
        <xdr:cNvSpPr txBox="1"/>
      </xdr:nvSpPr>
      <xdr:spPr>
        <a:xfrm>
          <a:off x="133350" y="2076450"/>
          <a:ext cx="1362075" cy="22764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คำชี้แจง</a:t>
          </a:r>
        </a:p>
        <a:p>
          <a:r>
            <a:rPr lang="th-TH" sz="160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หน้าบันทึกคะแนน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เมื่อกรอกข้อมูลเสร็จสามารถสั่งพิมพ์ได้เลย</a:t>
          </a:r>
        </a:p>
        <a:p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 </a:t>
          </a:r>
          <a:r>
            <a:rPr lang="th-TH" sz="1600" b="1" u="sng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ก่อนสั่งพิมพ์ </a:t>
          </a:r>
          <a: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ให้กดดูตัวอย่างก่อนพิมพ์นะคะ..ทางเพจได้กำหนดการตั้งค่าไว้ให้แล้วคะ</a:t>
          </a:r>
          <a:endParaRPr lang="th-TH" sz="1600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238125</xdr:colOff>
      <xdr:row>1</xdr:row>
      <xdr:rowOff>0</xdr:rowOff>
    </xdr:from>
    <xdr:to>
      <xdr:col>0</xdr:col>
      <xdr:colOff>1387037</xdr:colOff>
      <xdr:row>2</xdr:row>
      <xdr:rowOff>157875</xdr:rowOff>
    </xdr:to>
    <xdr:pic>
      <xdr:nvPicPr>
        <xdr:cNvPr id="4" name="รูปภาพ 3">
          <a:hlinkClick xmlns:r="http://schemas.openxmlformats.org/officeDocument/2006/relationships" r:id="rId3" tooltip="บันทึกคะแน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38125"/>
          <a:ext cx="1148912" cy="3960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266700</xdr:colOff>
      <xdr:row>1</xdr:row>
      <xdr:rowOff>76200</xdr:rowOff>
    </xdr:from>
    <xdr:to>
      <xdr:col>21</xdr:col>
      <xdr:colOff>476250</xdr:colOff>
      <xdr:row>5</xdr:row>
      <xdr:rowOff>200025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0" y="314325"/>
          <a:ext cx="895350" cy="89535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247650</xdr:colOff>
      <xdr:row>0</xdr:row>
      <xdr:rowOff>171450</xdr:rowOff>
    </xdr:from>
    <xdr:to>
      <xdr:col>40</xdr:col>
      <xdr:colOff>104775</xdr:colOff>
      <xdr:row>5</xdr:row>
      <xdr:rowOff>47625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4675" y="171450"/>
          <a:ext cx="895350" cy="8953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219075</xdr:colOff>
      <xdr:row>1</xdr:row>
      <xdr:rowOff>0</xdr:rowOff>
    </xdr:from>
    <xdr:to>
      <xdr:col>14</xdr:col>
      <xdr:colOff>428625</xdr:colOff>
      <xdr:row>5</xdr:row>
      <xdr:rowOff>123825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266700"/>
          <a:ext cx="895350" cy="89535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514342</xdr:colOff>
      <xdr:row>4</xdr:row>
      <xdr:rowOff>342900</xdr:rowOff>
    </xdr:from>
    <xdr:to>
      <xdr:col>26</xdr:col>
      <xdr:colOff>38092</xdr:colOff>
      <xdr:row>4</xdr:row>
      <xdr:rowOff>1238250</xdr:rowOff>
    </xdr:to>
    <xdr:pic>
      <xdr:nvPicPr>
        <xdr:cNvPr id="8" name="รูปภาพ 7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6567" y="110490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24</xdr:col>
      <xdr:colOff>285750</xdr:colOff>
      <xdr:row>2</xdr:row>
      <xdr:rowOff>0</xdr:rowOff>
    </xdr:from>
    <xdr:to>
      <xdr:col>26</xdr:col>
      <xdr:colOff>271955</xdr:colOff>
      <xdr:row>4</xdr:row>
      <xdr:rowOff>201300</xdr:rowOff>
    </xdr:to>
    <xdr:pic>
      <xdr:nvPicPr>
        <xdr:cNvPr id="9" name="รูปภาพ 8">
          <a:hlinkClick xmlns:r="http://schemas.openxmlformats.org/officeDocument/2006/relationships" r:id="rId3" tooltip="ถัดไป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5" y="495300"/>
          <a:ext cx="1357805" cy="4680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514342</xdr:colOff>
      <xdr:row>4</xdr:row>
      <xdr:rowOff>285750</xdr:rowOff>
    </xdr:from>
    <xdr:to>
      <xdr:col>48</xdr:col>
      <xdr:colOff>38092</xdr:colOff>
      <xdr:row>4</xdr:row>
      <xdr:rowOff>1181100</xdr:rowOff>
    </xdr:to>
    <xdr:pic>
      <xdr:nvPicPr>
        <xdr:cNvPr id="9" name="รูปภาพ 8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392" y="110490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46</xdr:col>
      <xdr:colOff>285750</xdr:colOff>
      <xdr:row>2</xdr:row>
      <xdr:rowOff>0</xdr:rowOff>
    </xdr:from>
    <xdr:to>
      <xdr:col>48</xdr:col>
      <xdr:colOff>271955</xdr:colOff>
      <xdr:row>4</xdr:row>
      <xdr:rowOff>144150</xdr:rowOff>
    </xdr:to>
    <xdr:pic>
      <xdr:nvPicPr>
        <xdr:cNvPr id="10" name="รูปภาพ 9">
          <a:hlinkClick xmlns:r="http://schemas.openxmlformats.org/officeDocument/2006/relationships" r:id="rId3" tooltip="ถัดไป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495300"/>
          <a:ext cx="1357805" cy="4680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276225</xdr:colOff>
      <xdr:row>1</xdr:row>
      <xdr:rowOff>0</xdr:rowOff>
    </xdr:from>
    <xdr:to>
      <xdr:col>16</xdr:col>
      <xdr:colOff>485775</xdr:colOff>
      <xdr:row>4</xdr:row>
      <xdr:rowOff>190500</xdr:rowOff>
    </xdr:to>
    <xdr:pic>
      <xdr:nvPicPr>
        <xdr:cNvPr id="6" name="รูปภาพ 5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5" y="24765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5</xdr:col>
      <xdr:colOff>394221</xdr:colOff>
      <xdr:row>1</xdr:row>
      <xdr:rowOff>190500</xdr:rowOff>
    </xdr:from>
    <xdr:to>
      <xdr:col>6</xdr:col>
      <xdr:colOff>438149</xdr:colOff>
      <xdr:row>4</xdr:row>
      <xdr:rowOff>247649</xdr:rowOff>
    </xdr:to>
    <xdr:pic>
      <xdr:nvPicPr>
        <xdr:cNvPr id="3" name="รูปภาพ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4421" y="438150"/>
          <a:ext cx="548753" cy="76199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190500</xdr:colOff>
      <xdr:row>1</xdr:row>
      <xdr:rowOff>76200</xdr:rowOff>
    </xdr:from>
    <xdr:to>
      <xdr:col>17</xdr:col>
      <xdr:colOff>47625</xdr:colOff>
      <xdr:row>5</xdr:row>
      <xdr:rowOff>200025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0" y="314325"/>
          <a:ext cx="895350" cy="89535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276225</xdr:colOff>
      <xdr:row>1</xdr:row>
      <xdr:rowOff>142875</xdr:rowOff>
    </xdr:from>
    <xdr:to>
      <xdr:col>30</xdr:col>
      <xdr:colOff>466725</xdr:colOff>
      <xdr:row>6</xdr:row>
      <xdr:rowOff>19050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0" y="390525"/>
          <a:ext cx="895350" cy="8953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219075</xdr:colOff>
      <xdr:row>1</xdr:row>
      <xdr:rowOff>0</xdr:rowOff>
    </xdr:from>
    <xdr:to>
      <xdr:col>14</xdr:col>
      <xdr:colOff>428625</xdr:colOff>
      <xdr:row>5</xdr:row>
      <xdr:rowOff>123825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7025" y="266700"/>
          <a:ext cx="895350" cy="895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147271</xdr:colOff>
      <xdr:row>5</xdr:row>
      <xdr:rowOff>104042</xdr:rowOff>
    </xdr:from>
    <xdr:to>
      <xdr:col>14</xdr:col>
      <xdr:colOff>340180</xdr:colOff>
      <xdr:row>8</xdr:row>
      <xdr:rowOff>95250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1921" y="1132742"/>
          <a:ext cx="878709" cy="886558"/>
        </a:xfrm>
        <a:prstGeom prst="rect">
          <a:avLst/>
        </a:prstGeom>
      </xdr:spPr>
    </xdr:pic>
    <xdr:clientData/>
  </xdr:twoCellAnchor>
  <xdr:twoCellAnchor>
    <xdr:from>
      <xdr:col>12</xdr:col>
      <xdr:colOff>333374</xdr:colOff>
      <xdr:row>1</xdr:row>
      <xdr:rowOff>161925</xdr:rowOff>
    </xdr:from>
    <xdr:to>
      <xdr:col>15</xdr:col>
      <xdr:colOff>39974</xdr:colOff>
      <xdr:row>3</xdr:row>
      <xdr:rowOff>187575</xdr:rowOff>
    </xdr:to>
    <xdr:grpSp>
      <xdr:nvGrpSpPr>
        <xdr:cNvPr id="6" name="กลุ่ม 5">
          <a:hlinkClick xmlns:r="http://schemas.openxmlformats.org/officeDocument/2006/relationships" r:id="rId3" tooltip="บิดามารดา"/>
        </xdr:cNvPr>
        <xdr:cNvGrpSpPr/>
      </xdr:nvGrpSpPr>
      <xdr:grpSpPr>
        <a:xfrm>
          <a:off x="10182224" y="409575"/>
          <a:ext cx="1764000" cy="540000"/>
          <a:chOff x="1276351" y="238125"/>
          <a:chExt cx="1733549" cy="504824"/>
        </a:xfrm>
      </xdr:grpSpPr>
      <xdr:pic>
        <xdr:nvPicPr>
          <xdr:cNvPr id="7" name="รูปภาพ 6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6351" y="238125"/>
            <a:ext cx="1733549" cy="504824"/>
          </a:xfrm>
          <a:prstGeom prst="rect">
            <a:avLst/>
          </a:prstGeom>
        </xdr:spPr>
      </xdr:pic>
      <xdr:sp macro="" textlink="">
        <xdr:nvSpPr>
          <xdr:cNvPr id="8" name="กล่องข้อความ 7"/>
          <xdr:cNvSpPr txBox="1"/>
        </xdr:nvSpPr>
        <xdr:spPr>
          <a:xfrm>
            <a:off x="1457325" y="342900"/>
            <a:ext cx="138112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ข้อมูลบิดา</a:t>
            </a:r>
            <a:r>
              <a:rPr lang="th-TH" sz="16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- มารดา</a:t>
            </a:r>
            <a:endParaRPr lang="th-TH" sz="1600" b="1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10</xdr:row>
      <xdr:rowOff>171449</xdr:rowOff>
    </xdr:from>
    <xdr:to>
      <xdr:col>20</xdr:col>
      <xdr:colOff>400050</xdr:colOff>
      <xdr:row>26</xdr:row>
      <xdr:rowOff>9525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238125</xdr:colOff>
      <xdr:row>2</xdr:row>
      <xdr:rowOff>114300</xdr:rowOff>
    </xdr:from>
    <xdr:to>
      <xdr:col>13</xdr:col>
      <xdr:colOff>178060</xdr:colOff>
      <xdr:row>2</xdr:row>
      <xdr:rowOff>1009649</xdr:rowOff>
    </xdr:to>
    <xdr:pic>
      <xdr:nvPicPr>
        <xdr:cNvPr id="8" name="รูปภาพ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5475" y="609600"/>
          <a:ext cx="644785" cy="895349"/>
        </a:xfrm>
        <a:prstGeom prst="rect">
          <a:avLst/>
        </a:prstGeom>
      </xdr:spPr>
    </xdr:pic>
    <xdr:clientData/>
  </xdr:twoCellAnchor>
  <xdr:twoCellAnchor editAs="oneCell">
    <xdr:from>
      <xdr:col>24</xdr:col>
      <xdr:colOff>561967</xdr:colOff>
      <xdr:row>2</xdr:row>
      <xdr:rowOff>609600</xdr:rowOff>
    </xdr:from>
    <xdr:to>
      <xdr:col>26</xdr:col>
      <xdr:colOff>85717</xdr:colOff>
      <xdr:row>4</xdr:row>
      <xdr:rowOff>0</xdr:rowOff>
    </xdr:to>
    <xdr:pic>
      <xdr:nvPicPr>
        <xdr:cNvPr id="12" name="รูปภาพ 11">
          <a:hlinkClick xmlns:r="http://schemas.openxmlformats.org/officeDocument/2006/relationships" r:id="rId3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42" y="1104900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24</xdr:col>
      <xdr:colOff>333375</xdr:colOff>
      <xdr:row>2</xdr:row>
      <xdr:rowOff>0</xdr:rowOff>
    </xdr:from>
    <xdr:to>
      <xdr:col>26</xdr:col>
      <xdr:colOff>319580</xdr:colOff>
      <xdr:row>2</xdr:row>
      <xdr:rowOff>468000</xdr:rowOff>
    </xdr:to>
    <xdr:pic>
      <xdr:nvPicPr>
        <xdr:cNvPr id="13" name="รูปภาพ 12">
          <a:hlinkClick xmlns:r="http://schemas.openxmlformats.org/officeDocument/2006/relationships" r:id="rId5" tooltip="ถัดไป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4150" y="495300"/>
          <a:ext cx="1357805" cy="46800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504826</xdr:colOff>
      <xdr:row>14</xdr:row>
      <xdr:rowOff>19049</xdr:rowOff>
    </xdr:from>
    <xdr:to>
      <xdr:col>8</xdr:col>
      <xdr:colOff>638175</xdr:colOff>
      <xdr:row>26</xdr:row>
      <xdr:rowOff>228600</xdr:rowOff>
    </xdr:to>
    <xdr:graphicFrame macro="">
      <xdr:nvGraphicFramePr>
        <xdr:cNvPr id="2" name="แผนภูมิ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266700</xdr:colOff>
      <xdr:row>2</xdr:row>
      <xdr:rowOff>247650</xdr:rowOff>
    </xdr:from>
    <xdr:to>
      <xdr:col>6</xdr:col>
      <xdr:colOff>815453</xdr:colOff>
      <xdr:row>2</xdr:row>
      <xdr:rowOff>1009649</xdr:rowOff>
    </xdr:to>
    <xdr:pic>
      <xdr:nvPicPr>
        <xdr:cNvPr id="8" name="รูปภาพ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5925" y="742950"/>
          <a:ext cx="548753" cy="761999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2</xdr:row>
      <xdr:rowOff>638175</xdr:rowOff>
    </xdr:from>
    <xdr:to>
      <xdr:col>13</xdr:col>
      <xdr:colOff>238125</xdr:colOff>
      <xdr:row>4</xdr:row>
      <xdr:rowOff>152400</xdr:rowOff>
    </xdr:to>
    <xdr:pic>
      <xdr:nvPicPr>
        <xdr:cNvPr id="9" name="รูปภาพ 8">
          <a:hlinkClick xmlns:r="http://schemas.openxmlformats.org/officeDocument/2006/relationships" r:id="rId3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3600" y="113347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485783</xdr:colOff>
      <xdr:row>2</xdr:row>
      <xdr:rowOff>28575</xdr:rowOff>
    </xdr:from>
    <xdr:to>
      <xdr:col>13</xdr:col>
      <xdr:colOff>471988</xdr:colOff>
      <xdr:row>2</xdr:row>
      <xdr:rowOff>496575</xdr:rowOff>
    </xdr:to>
    <xdr:pic>
      <xdr:nvPicPr>
        <xdr:cNvPr id="3" name="รูปภาพ 2">
          <a:hlinkClick xmlns:r="http://schemas.openxmlformats.org/officeDocument/2006/relationships" r:id="rId5" tooltip="ถัดไป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633" y="523875"/>
          <a:ext cx="1357805" cy="4680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247649</xdr:colOff>
      <xdr:row>14</xdr:row>
      <xdr:rowOff>161926</xdr:rowOff>
    </xdr:from>
    <xdr:to>
      <xdr:col>8</xdr:col>
      <xdr:colOff>685799</xdr:colOff>
      <xdr:row>26</xdr:row>
      <xdr:rowOff>76200</xdr:rowOff>
    </xdr:to>
    <xdr:graphicFrame macro="">
      <xdr:nvGraphicFramePr>
        <xdr:cNvPr id="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266700</xdr:colOff>
      <xdr:row>2</xdr:row>
      <xdr:rowOff>228600</xdr:rowOff>
    </xdr:from>
    <xdr:to>
      <xdr:col>6</xdr:col>
      <xdr:colOff>815453</xdr:colOff>
      <xdr:row>2</xdr:row>
      <xdr:rowOff>990599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723900"/>
          <a:ext cx="548753" cy="761999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352425</xdr:colOff>
      <xdr:row>1</xdr:row>
      <xdr:rowOff>57150</xdr:rowOff>
    </xdr:from>
    <xdr:to>
      <xdr:col>12</xdr:col>
      <xdr:colOff>561975</xdr:colOff>
      <xdr:row>2</xdr:row>
      <xdr:rowOff>704850</xdr:rowOff>
    </xdr:to>
    <xdr:pic>
      <xdr:nvPicPr>
        <xdr:cNvPr id="5" name="รูปภาพ 4">
          <a:hlinkClick xmlns:r="http://schemas.openxmlformats.org/officeDocument/2006/relationships" r:id="rId3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91650" y="304800"/>
          <a:ext cx="895350" cy="89535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495300</xdr:colOff>
      <xdr:row>3</xdr:row>
      <xdr:rowOff>104775</xdr:rowOff>
    </xdr:from>
    <xdr:to>
      <xdr:col>11</xdr:col>
      <xdr:colOff>219075</xdr:colOff>
      <xdr:row>7</xdr:row>
      <xdr:rowOff>190500</xdr:rowOff>
    </xdr:to>
    <xdr:pic>
      <xdr:nvPicPr>
        <xdr:cNvPr id="3" name="รูปภาพ 2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0" y="942975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0</xdr:row>
      <xdr:rowOff>247650</xdr:rowOff>
    </xdr:from>
    <xdr:to>
      <xdr:col>11</xdr:col>
      <xdr:colOff>399141</xdr:colOff>
      <xdr:row>2</xdr:row>
      <xdr:rowOff>160437</xdr:rowOff>
    </xdr:to>
    <xdr:pic>
      <xdr:nvPicPr>
        <xdr:cNvPr id="4" name="รูปภาพ 3">
          <a:hlinkClick xmlns:r="http://schemas.openxmlformats.org/officeDocument/2006/relationships" r:id="rId3" tooltip="ถัดไป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0" y="247650"/>
          <a:ext cx="1484991" cy="45571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1</xdr:row>
      <xdr:rowOff>133350</xdr:rowOff>
    </xdr:from>
    <xdr:to>
      <xdr:col>9</xdr:col>
      <xdr:colOff>488184</xdr:colOff>
      <xdr:row>4</xdr:row>
      <xdr:rowOff>229333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400050"/>
          <a:ext cx="878709" cy="8865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42496</xdr:colOff>
      <xdr:row>5</xdr:row>
      <xdr:rowOff>84992</xdr:rowOff>
    </xdr:from>
    <xdr:to>
      <xdr:col>13</xdr:col>
      <xdr:colOff>235405</xdr:colOff>
      <xdr:row>8</xdr:row>
      <xdr:rowOff>95250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746" y="1132742"/>
          <a:ext cx="878709" cy="886558"/>
        </a:xfrm>
        <a:prstGeom prst="rect">
          <a:avLst/>
        </a:prstGeom>
      </xdr:spPr>
    </xdr:pic>
    <xdr:clientData/>
  </xdr:twoCellAnchor>
  <xdr:twoCellAnchor>
    <xdr:from>
      <xdr:col>11</xdr:col>
      <xdr:colOff>257174</xdr:colOff>
      <xdr:row>1</xdr:row>
      <xdr:rowOff>209549</xdr:rowOff>
    </xdr:from>
    <xdr:to>
      <xdr:col>13</xdr:col>
      <xdr:colOff>649574</xdr:colOff>
      <xdr:row>3</xdr:row>
      <xdr:rowOff>254249</xdr:rowOff>
    </xdr:to>
    <xdr:grpSp>
      <xdr:nvGrpSpPr>
        <xdr:cNvPr id="3" name="กลุ่ม 2">
          <a:hlinkClick xmlns:r="http://schemas.openxmlformats.org/officeDocument/2006/relationships" r:id="rId3" tooltip="ตรวจสอบข้อมูลผู้ปกครอง"/>
        </xdr:cNvPr>
        <xdr:cNvGrpSpPr/>
      </xdr:nvGrpSpPr>
      <xdr:grpSpPr>
        <a:xfrm>
          <a:off x="9953624" y="438149"/>
          <a:ext cx="1764000" cy="540000"/>
          <a:chOff x="1276351" y="238125"/>
          <a:chExt cx="1733549" cy="504824"/>
        </a:xfrm>
      </xdr:grpSpPr>
      <xdr:pic>
        <xdr:nvPicPr>
          <xdr:cNvPr id="4" name="รูปภาพ 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6351" y="238125"/>
            <a:ext cx="1733549" cy="504824"/>
          </a:xfrm>
          <a:prstGeom prst="rect">
            <a:avLst/>
          </a:prstGeom>
        </xdr:spPr>
      </xdr:pic>
      <xdr:sp macro="" textlink="">
        <xdr:nvSpPr>
          <xdr:cNvPr id="5" name="กล่องข้อความ 4"/>
          <xdr:cNvSpPr txBox="1"/>
        </xdr:nvSpPr>
        <xdr:spPr>
          <a:xfrm>
            <a:off x="1457325" y="342900"/>
            <a:ext cx="1381125" cy="2952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ข้อมูลผู้ปกครอง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223471</xdr:colOff>
      <xdr:row>1</xdr:row>
      <xdr:rowOff>132617</xdr:rowOff>
    </xdr:from>
    <xdr:to>
      <xdr:col>13</xdr:col>
      <xdr:colOff>416380</xdr:colOff>
      <xdr:row>5</xdr:row>
      <xdr:rowOff>200025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3346" y="361217"/>
          <a:ext cx="878709" cy="8865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2</xdr:row>
      <xdr:rowOff>180975</xdr:rowOff>
    </xdr:from>
    <xdr:to>
      <xdr:col>0</xdr:col>
      <xdr:colOff>1735063</xdr:colOff>
      <xdr:row>4</xdr:row>
      <xdr:rowOff>782241</xdr:rowOff>
    </xdr:to>
    <xdr:pic>
      <xdr:nvPicPr>
        <xdr:cNvPr id="5" name="รูปภาพ 4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619125"/>
          <a:ext cx="1030213" cy="1039416"/>
        </a:xfrm>
        <a:prstGeom prst="rect">
          <a:avLst/>
        </a:prstGeom>
      </xdr:spPr>
    </xdr:pic>
    <xdr:clientData/>
  </xdr:twoCellAnchor>
  <xdr:twoCellAnchor>
    <xdr:from>
      <xdr:col>0</xdr:col>
      <xdr:colOff>171451</xdr:colOff>
      <xdr:row>4</xdr:row>
      <xdr:rowOff>1047750</xdr:rowOff>
    </xdr:from>
    <xdr:to>
      <xdr:col>2</xdr:col>
      <xdr:colOff>247649</xdr:colOff>
      <xdr:row>12</xdr:row>
      <xdr:rowOff>85725</xdr:rowOff>
    </xdr:to>
    <xdr:grpSp>
      <xdr:nvGrpSpPr>
        <xdr:cNvPr id="6" name="กลุ่ม 5"/>
        <xdr:cNvGrpSpPr/>
      </xdr:nvGrpSpPr>
      <xdr:grpSpPr>
        <a:xfrm>
          <a:off x="171451" y="1924050"/>
          <a:ext cx="2771773" cy="2095500"/>
          <a:chOff x="247651" y="952500"/>
          <a:chExt cx="1947940" cy="1467982"/>
        </a:xfrm>
      </xdr:grpSpPr>
      <xdr:cxnSp macro="">
        <xdr:nvCxnSpPr>
          <xdr:cNvPr id="7" name="ลูกศรเชื่อมต่อแบบตรง 6"/>
          <xdr:cNvCxnSpPr/>
        </xdr:nvCxnSpPr>
        <xdr:spPr>
          <a:xfrm>
            <a:off x="1743075" y="1495425"/>
            <a:ext cx="452516" cy="361950"/>
          </a:xfrm>
          <a:prstGeom prst="straightConnector1">
            <a:avLst/>
          </a:prstGeom>
          <a:ln w="38100">
            <a:solidFill>
              <a:srgbClr val="FF0000"/>
            </a:solidFill>
            <a:tailEnd type="triangle"/>
          </a:ln>
        </xdr:spPr>
        <xdr:style>
          <a:lnRef idx="1">
            <a:schemeClr val="accent2"/>
          </a:lnRef>
          <a:fillRef idx="0">
            <a:schemeClr val="accent2"/>
          </a:fillRef>
          <a:effectRef idx="0">
            <a:schemeClr val="accent2"/>
          </a:effectRef>
          <a:fontRef idx="minor">
            <a:schemeClr val="tx1"/>
          </a:fontRef>
        </xdr:style>
      </xdr:cxnSp>
      <xdr:sp macro="" textlink="">
        <xdr:nvSpPr>
          <xdr:cNvPr id="8" name="กล่องข้อความ 7"/>
          <xdr:cNvSpPr txBox="1"/>
        </xdr:nvSpPr>
        <xdr:spPr>
          <a:xfrm>
            <a:off x="247651" y="952500"/>
            <a:ext cx="1439200" cy="1467982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90000" tIns="108000" bIns="72000" rtlCol="0" anchor="t"/>
          <a:lstStyle/>
          <a:p>
            <a:pPr algn="ctr"/>
            <a:r>
              <a:rPr lang="th-TH" sz="1400" b="1" u="sng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กำหนดรายวิชา</a:t>
            </a:r>
            <a:endParaRPr lang="th-TH" sz="1400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r>
              <a:rPr lang="th-TH" sz="140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ทางเพจได้กรอกข้อมูลวิชาพื้นฐานไว้ให้</a:t>
            </a:r>
            <a:r>
              <a:rPr lang="th-TH" sz="1400" baseline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แล้ว  คุณครูสามารถแก้ไขข้อมูลตามโครงสร้างรายวิชาโรงเรียน  </a:t>
            </a:r>
            <a:endParaRPr lang="th-TH" sz="1400"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r>
              <a:rPr lang="th-TH" sz="1400" baseline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* กรอกข้อมูลให้ครบทุกช่อง</a:t>
            </a:r>
            <a:endParaRPr lang="th-TH" sz="1400"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r>
              <a:rPr lang="th-TH" sz="1400" baseline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* ข้อมูลหน้านี้จะลิ้งไปกับทุกชีท</a:t>
            </a:r>
            <a:endParaRPr lang="th-TH" sz="1400"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  <a:p>
            <a:r>
              <a:rPr lang="th-TH" sz="140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* </a:t>
            </a:r>
            <a:r>
              <a:rPr lang="th-TH" sz="1400" u="sng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ห้ามลบ</a:t>
            </a:r>
            <a:r>
              <a:rPr lang="th-TH" sz="1400" baseline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แถวหรือคอลัมน์ในตาราง</a:t>
            </a:r>
            <a:endParaRPr lang="th-TH" sz="1400">
              <a:effectLst/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 editAs="oneCell">
    <xdr:from>
      <xdr:col>12</xdr:col>
      <xdr:colOff>9526</xdr:colOff>
      <xdr:row>5</xdr:row>
      <xdr:rowOff>62611</xdr:rowOff>
    </xdr:from>
    <xdr:to>
      <xdr:col>12</xdr:col>
      <xdr:colOff>1381126</xdr:colOff>
      <xdr:row>6</xdr:row>
      <xdr:rowOff>180975</xdr:rowOff>
    </xdr:to>
    <xdr:pic>
      <xdr:nvPicPr>
        <xdr:cNvPr id="10" name="รูปภาพ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8901" y="1996186"/>
          <a:ext cx="1371600" cy="385064"/>
        </a:xfrm>
        <a:prstGeom prst="rect">
          <a:avLst/>
        </a:prstGeom>
      </xdr:spPr>
    </xdr:pic>
    <xdr:clientData/>
  </xdr:twoCellAnchor>
  <xdr:twoCellAnchor>
    <xdr:from>
      <xdr:col>12</xdr:col>
      <xdr:colOff>10205</xdr:colOff>
      <xdr:row>8</xdr:row>
      <xdr:rowOff>19050</xdr:rowOff>
    </xdr:from>
    <xdr:to>
      <xdr:col>12</xdr:col>
      <xdr:colOff>1371601</xdr:colOff>
      <xdr:row>8</xdr:row>
      <xdr:rowOff>289050</xdr:rowOff>
    </xdr:to>
    <xdr:grpSp>
      <xdr:nvGrpSpPr>
        <xdr:cNvPr id="13" name="กลุ่ม 12">
          <a:hlinkClick xmlns:r="http://schemas.openxmlformats.org/officeDocument/2006/relationships" r:id="rId4" tooltip="วิชา1"/>
        </xdr:cNvPr>
        <xdr:cNvGrpSpPr/>
      </xdr:nvGrpSpPr>
      <xdr:grpSpPr>
        <a:xfrm>
          <a:off x="9620930" y="2657475"/>
          <a:ext cx="1361396" cy="270000"/>
          <a:chOff x="10249580" y="2657475"/>
          <a:chExt cx="1361396" cy="270000"/>
        </a:xfrm>
      </xdr:grpSpPr>
      <xdr:pic>
        <xdr:nvPicPr>
          <xdr:cNvPr id="9" name="รูปภาพ 8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11" name="กล่องข้อความ 10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1</a:t>
            </a:r>
          </a:p>
        </xdr:txBody>
      </xdr:sp>
    </xdr:grpSp>
    <xdr:clientData/>
  </xdr:twoCellAnchor>
  <xdr:twoCellAnchor>
    <xdr:from>
      <xdr:col>12</xdr:col>
      <xdr:colOff>76200</xdr:colOff>
      <xdr:row>5</xdr:row>
      <xdr:rowOff>114301</xdr:rowOff>
    </xdr:from>
    <xdr:to>
      <xdr:col>12</xdr:col>
      <xdr:colOff>1304925</xdr:colOff>
      <xdr:row>6</xdr:row>
      <xdr:rowOff>142875</xdr:rowOff>
    </xdr:to>
    <xdr:sp macro="" textlink="">
      <xdr:nvSpPr>
        <xdr:cNvPr id="12" name="กล่องข้อความ 11"/>
        <xdr:cNvSpPr txBox="1"/>
      </xdr:nvSpPr>
      <xdr:spPr>
        <a:xfrm>
          <a:off x="10315575" y="2047876"/>
          <a:ext cx="1228725" cy="295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tIns="0" bIns="0" rtlCol="0" anchor="ctr"/>
        <a:lstStyle/>
        <a:p>
          <a:pPr algn="ctr"/>
          <a:r>
            <a:rPr lang="th-TH" sz="1800" b="1">
              <a:latin typeface="TH SarabunPSK" panose="020B0500040200020003" pitchFamily="34" charset="-34"/>
              <a:cs typeface="TH SarabunPSK" panose="020B0500040200020003" pitchFamily="34" charset="-34"/>
            </a:rPr>
            <a:t>บันทึกคะแนน</a:t>
          </a:r>
        </a:p>
      </xdr:txBody>
    </xdr:sp>
    <xdr:clientData/>
  </xdr:twoCellAnchor>
  <xdr:twoCellAnchor>
    <xdr:from>
      <xdr:col>12</xdr:col>
      <xdr:colOff>10205</xdr:colOff>
      <xdr:row>9</xdr:row>
      <xdr:rowOff>19050</xdr:rowOff>
    </xdr:from>
    <xdr:to>
      <xdr:col>12</xdr:col>
      <xdr:colOff>1371601</xdr:colOff>
      <xdr:row>9</xdr:row>
      <xdr:rowOff>289050</xdr:rowOff>
    </xdr:to>
    <xdr:grpSp>
      <xdr:nvGrpSpPr>
        <xdr:cNvPr id="14" name="กลุ่ม 13">
          <a:hlinkClick xmlns:r="http://schemas.openxmlformats.org/officeDocument/2006/relationships" r:id="rId6" tooltip="วิชา2"/>
        </xdr:cNvPr>
        <xdr:cNvGrpSpPr/>
      </xdr:nvGrpSpPr>
      <xdr:grpSpPr>
        <a:xfrm>
          <a:off x="9620930" y="2981325"/>
          <a:ext cx="1361396" cy="270000"/>
          <a:chOff x="10249580" y="2657475"/>
          <a:chExt cx="1361396" cy="270000"/>
        </a:xfrm>
      </xdr:grpSpPr>
      <xdr:pic>
        <xdr:nvPicPr>
          <xdr:cNvPr id="15" name="รูปภาพ 14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duotone>
              <a:schemeClr val="accent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16" name="กล่องข้อความ 15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2</a:t>
            </a:r>
          </a:p>
        </xdr:txBody>
      </xdr:sp>
    </xdr:grpSp>
    <xdr:clientData/>
  </xdr:twoCellAnchor>
  <xdr:twoCellAnchor>
    <xdr:from>
      <xdr:col>12</xdr:col>
      <xdr:colOff>9525</xdr:colOff>
      <xdr:row>10</xdr:row>
      <xdr:rowOff>19050</xdr:rowOff>
    </xdr:from>
    <xdr:to>
      <xdr:col>12</xdr:col>
      <xdr:colOff>1370921</xdr:colOff>
      <xdr:row>10</xdr:row>
      <xdr:rowOff>289050</xdr:rowOff>
    </xdr:to>
    <xdr:grpSp>
      <xdr:nvGrpSpPr>
        <xdr:cNvPr id="17" name="กลุ่ม 16">
          <a:hlinkClick xmlns:r="http://schemas.openxmlformats.org/officeDocument/2006/relationships" r:id="rId7" tooltip="วิชา3"/>
        </xdr:cNvPr>
        <xdr:cNvGrpSpPr/>
      </xdr:nvGrpSpPr>
      <xdr:grpSpPr>
        <a:xfrm>
          <a:off x="9620250" y="3305175"/>
          <a:ext cx="1361396" cy="270000"/>
          <a:chOff x="10249580" y="2657475"/>
          <a:chExt cx="1361396" cy="270000"/>
        </a:xfrm>
      </xdr:grpSpPr>
      <xdr:pic>
        <xdr:nvPicPr>
          <xdr:cNvPr id="18" name="รูปภาพ 17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19" name="กล่องข้อความ 18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3</a:t>
            </a:r>
          </a:p>
        </xdr:txBody>
      </xdr:sp>
    </xdr:grpSp>
    <xdr:clientData/>
  </xdr:twoCellAnchor>
  <xdr:twoCellAnchor>
    <xdr:from>
      <xdr:col>12</xdr:col>
      <xdr:colOff>9525</xdr:colOff>
      <xdr:row>11</xdr:row>
      <xdr:rowOff>19050</xdr:rowOff>
    </xdr:from>
    <xdr:to>
      <xdr:col>12</xdr:col>
      <xdr:colOff>1370921</xdr:colOff>
      <xdr:row>11</xdr:row>
      <xdr:rowOff>289050</xdr:rowOff>
    </xdr:to>
    <xdr:grpSp>
      <xdr:nvGrpSpPr>
        <xdr:cNvPr id="20" name="กลุ่ม 19">
          <a:hlinkClick xmlns:r="http://schemas.openxmlformats.org/officeDocument/2006/relationships" r:id="rId8" tooltip="วิชา4"/>
        </xdr:cNvPr>
        <xdr:cNvGrpSpPr/>
      </xdr:nvGrpSpPr>
      <xdr:grpSpPr>
        <a:xfrm>
          <a:off x="9620250" y="3629025"/>
          <a:ext cx="1361396" cy="270000"/>
          <a:chOff x="10249580" y="2657475"/>
          <a:chExt cx="1361396" cy="270000"/>
        </a:xfrm>
      </xdr:grpSpPr>
      <xdr:pic>
        <xdr:nvPicPr>
          <xdr:cNvPr id="21" name="รูปภาพ 20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duotone>
              <a:schemeClr val="accent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22" name="กล่องข้อความ 21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4</a:t>
            </a:r>
          </a:p>
        </xdr:txBody>
      </xdr:sp>
    </xdr:grpSp>
    <xdr:clientData/>
  </xdr:twoCellAnchor>
  <xdr:twoCellAnchor>
    <xdr:from>
      <xdr:col>12</xdr:col>
      <xdr:colOff>9525</xdr:colOff>
      <xdr:row>12</xdr:row>
      <xdr:rowOff>19050</xdr:rowOff>
    </xdr:from>
    <xdr:to>
      <xdr:col>12</xdr:col>
      <xdr:colOff>1370921</xdr:colOff>
      <xdr:row>12</xdr:row>
      <xdr:rowOff>289050</xdr:rowOff>
    </xdr:to>
    <xdr:grpSp>
      <xdr:nvGrpSpPr>
        <xdr:cNvPr id="23" name="กลุ่ม 22">
          <a:hlinkClick xmlns:r="http://schemas.openxmlformats.org/officeDocument/2006/relationships" r:id="rId9" tooltip="วิชา5"/>
        </xdr:cNvPr>
        <xdr:cNvGrpSpPr/>
      </xdr:nvGrpSpPr>
      <xdr:grpSpPr>
        <a:xfrm>
          <a:off x="9620250" y="3952875"/>
          <a:ext cx="1361396" cy="270000"/>
          <a:chOff x="10249580" y="2657475"/>
          <a:chExt cx="1361396" cy="270000"/>
        </a:xfrm>
      </xdr:grpSpPr>
      <xdr:pic>
        <xdr:nvPicPr>
          <xdr:cNvPr id="24" name="รูปภาพ 23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25" name="กล่องข้อความ 24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5</a:t>
            </a:r>
          </a:p>
        </xdr:txBody>
      </xdr:sp>
    </xdr:grpSp>
    <xdr:clientData/>
  </xdr:twoCellAnchor>
  <xdr:twoCellAnchor>
    <xdr:from>
      <xdr:col>12</xdr:col>
      <xdr:colOff>9525</xdr:colOff>
      <xdr:row>13</xdr:row>
      <xdr:rowOff>19050</xdr:rowOff>
    </xdr:from>
    <xdr:to>
      <xdr:col>12</xdr:col>
      <xdr:colOff>1370921</xdr:colOff>
      <xdr:row>13</xdr:row>
      <xdr:rowOff>289050</xdr:rowOff>
    </xdr:to>
    <xdr:grpSp>
      <xdr:nvGrpSpPr>
        <xdr:cNvPr id="26" name="กลุ่ม 25">
          <a:hlinkClick xmlns:r="http://schemas.openxmlformats.org/officeDocument/2006/relationships" r:id="rId10" tooltip="วิชา6"/>
        </xdr:cNvPr>
        <xdr:cNvGrpSpPr/>
      </xdr:nvGrpSpPr>
      <xdr:grpSpPr>
        <a:xfrm>
          <a:off x="9620250" y="4276725"/>
          <a:ext cx="1361396" cy="270000"/>
          <a:chOff x="10249580" y="2657475"/>
          <a:chExt cx="1361396" cy="270000"/>
        </a:xfrm>
      </xdr:grpSpPr>
      <xdr:pic>
        <xdr:nvPicPr>
          <xdr:cNvPr id="27" name="รูปภาพ 26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duotone>
              <a:schemeClr val="accent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28" name="กล่องข้อความ 27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6</a:t>
            </a:r>
          </a:p>
        </xdr:txBody>
      </xdr:sp>
    </xdr:grpSp>
    <xdr:clientData/>
  </xdr:twoCellAnchor>
  <xdr:twoCellAnchor>
    <xdr:from>
      <xdr:col>12</xdr:col>
      <xdr:colOff>9525</xdr:colOff>
      <xdr:row>14</xdr:row>
      <xdr:rowOff>19050</xdr:rowOff>
    </xdr:from>
    <xdr:to>
      <xdr:col>12</xdr:col>
      <xdr:colOff>1370921</xdr:colOff>
      <xdr:row>14</xdr:row>
      <xdr:rowOff>289050</xdr:rowOff>
    </xdr:to>
    <xdr:grpSp>
      <xdr:nvGrpSpPr>
        <xdr:cNvPr id="29" name="กลุ่ม 28">
          <a:hlinkClick xmlns:r="http://schemas.openxmlformats.org/officeDocument/2006/relationships" r:id="rId11" tooltip="วิชา7"/>
        </xdr:cNvPr>
        <xdr:cNvGrpSpPr/>
      </xdr:nvGrpSpPr>
      <xdr:grpSpPr>
        <a:xfrm>
          <a:off x="9620250" y="4600575"/>
          <a:ext cx="1361396" cy="270000"/>
          <a:chOff x="10249580" y="2657475"/>
          <a:chExt cx="1361396" cy="270000"/>
        </a:xfrm>
      </xdr:grpSpPr>
      <xdr:pic>
        <xdr:nvPicPr>
          <xdr:cNvPr id="30" name="รูปภาพ 29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31" name="กล่องข้อความ 30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7</a:t>
            </a:r>
          </a:p>
        </xdr:txBody>
      </xdr:sp>
    </xdr:grpSp>
    <xdr:clientData/>
  </xdr:twoCellAnchor>
  <xdr:twoCellAnchor>
    <xdr:from>
      <xdr:col>12</xdr:col>
      <xdr:colOff>9525</xdr:colOff>
      <xdr:row>15</xdr:row>
      <xdr:rowOff>19050</xdr:rowOff>
    </xdr:from>
    <xdr:to>
      <xdr:col>12</xdr:col>
      <xdr:colOff>1370921</xdr:colOff>
      <xdr:row>15</xdr:row>
      <xdr:rowOff>289050</xdr:rowOff>
    </xdr:to>
    <xdr:grpSp>
      <xdr:nvGrpSpPr>
        <xdr:cNvPr id="32" name="กลุ่ม 31">
          <a:hlinkClick xmlns:r="http://schemas.openxmlformats.org/officeDocument/2006/relationships" r:id="rId12" tooltip="วิชา8"/>
        </xdr:cNvPr>
        <xdr:cNvGrpSpPr/>
      </xdr:nvGrpSpPr>
      <xdr:grpSpPr>
        <a:xfrm>
          <a:off x="9620250" y="4924425"/>
          <a:ext cx="1361396" cy="270000"/>
          <a:chOff x="10249580" y="2657475"/>
          <a:chExt cx="1361396" cy="270000"/>
        </a:xfrm>
      </xdr:grpSpPr>
      <xdr:pic>
        <xdr:nvPicPr>
          <xdr:cNvPr id="33" name="รูปภาพ 32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duotone>
              <a:schemeClr val="accent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34" name="กล่องข้อความ 33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8</a:t>
            </a:r>
          </a:p>
        </xdr:txBody>
      </xdr:sp>
    </xdr:grpSp>
    <xdr:clientData/>
  </xdr:twoCellAnchor>
  <xdr:twoCellAnchor>
    <xdr:from>
      <xdr:col>12</xdr:col>
      <xdr:colOff>9525</xdr:colOff>
      <xdr:row>16</xdr:row>
      <xdr:rowOff>19050</xdr:rowOff>
    </xdr:from>
    <xdr:to>
      <xdr:col>12</xdr:col>
      <xdr:colOff>1370921</xdr:colOff>
      <xdr:row>16</xdr:row>
      <xdr:rowOff>289050</xdr:rowOff>
    </xdr:to>
    <xdr:grpSp>
      <xdr:nvGrpSpPr>
        <xdr:cNvPr id="35" name="กลุ่ม 34">
          <a:hlinkClick xmlns:r="http://schemas.openxmlformats.org/officeDocument/2006/relationships" r:id="rId13" tooltip="วิชา9"/>
        </xdr:cNvPr>
        <xdr:cNvGrpSpPr/>
      </xdr:nvGrpSpPr>
      <xdr:grpSpPr>
        <a:xfrm>
          <a:off x="9620250" y="5248275"/>
          <a:ext cx="1361396" cy="270000"/>
          <a:chOff x="10249580" y="2657475"/>
          <a:chExt cx="1361396" cy="270000"/>
        </a:xfrm>
      </xdr:grpSpPr>
      <xdr:pic>
        <xdr:nvPicPr>
          <xdr:cNvPr id="36" name="รูปภาพ 35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37" name="กล่องข้อความ 36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 baseline="0">
                <a:latin typeface="TH SarabunPSK" panose="020B0500040200020003" pitchFamily="34" charset="-34"/>
                <a:cs typeface="TH SarabunPSK" panose="020B0500040200020003" pitchFamily="34" charset="-34"/>
              </a:rPr>
              <a:t> วิชา 9</a:t>
            </a:r>
            <a:endParaRPr lang="th-TH" sz="1600" b="1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12</xdr:col>
      <xdr:colOff>9525</xdr:colOff>
      <xdr:row>17</xdr:row>
      <xdr:rowOff>19050</xdr:rowOff>
    </xdr:from>
    <xdr:to>
      <xdr:col>12</xdr:col>
      <xdr:colOff>1370921</xdr:colOff>
      <xdr:row>17</xdr:row>
      <xdr:rowOff>289050</xdr:rowOff>
    </xdr:to>
    <xdr:grpSp>
      <xdr:nvGrpSpPr>
        <xdr:cNvPr id="38" name="กลุ่ม 37">
          <a:hlinkClick xmlns:r="http://schemas.openxmlformats.org/officeDocument/2006/relationships" r:id="rId14" tooltip="วิชา10"/>
        </xdr:cNvPr>
        <xdr:cNvGrpSpPr/>
      </xdr:nvGrpSpPr>
      <xdr:grpSpPr>
        <a:xfrm>
          <a:off x="9620250" y="5572125"/>
          <a:ext cx="1361396" cy="270000"/>
          <a:chOff x="10249580" y="2657475"/>
          <a:chExt cx="1361396" cy="270000"/>
        </a:xfrm>
      </xdr:grpSpPr>
      <xdr:pic>
        <xdr:nvPicPr>
          <xdr:cNvPr id="39" name="รูปภาพ 38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duotone>
              <a:schemeClr val="accent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40" name="กล่องข้อความ 39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10</a:t>
            </a:r>
          </a:p>
        </xdr:txBody>
      </xdr:sp>
    </xdr:grpSp>
    <xdr:clientData/>
  </xdr:twoCellAnchor>
  <xdr:twoCellAnchor>
    <xdr:from>
      <xdr:col>12</xdr:col>
      <xdr:colOff>9525</xdr:colOff>
      <xdr:row>18</xdr:row>
      <xdr:rowOff>19050</xdr:rowOff>
    </xdr:from>
    <xdr:to>
      <xdr:col>12</xdr:col>
      <xdr:colOff>1370921</xdr:colOff>
      <xdr:row>18</xdr:row>
      <xdr:rowOff>289050</xdr:rowOff>
    </xdr:to>
    <xdr:grpSp>
      <xdr:nvGrpSpPr>
        <xdr:cNvPr id="41" name="กลุ่ม 40">
          <a:hlinkClick xmlns:r="http://schemas.openxmlformats.org/officeDocument/2006/relationships" r:id="rId15" tooltip="วิชา11"/>
        </xdr:cNvPr>
        <xdr:cNvGrpSpPr/>
      </xdr:nvGrpSpPr>
      <xdr:grpSpPr>
        <a:xfrm>
          <a:off x="9620250" y="5895975"/>
          <a:ext cx="1361396" cy="270000"/>
          <a:chOff x="10249580" y="2657475"/>
          <a:chExt cx="1361396" cy="270000"/>
        </a:xfrm>
      </xdr:grpSpPr>
      <xdr:pic>
        <xdr:nvPicPr>
          <xdr:cNvPr id="42" name="รูปภาพ 41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43" name="กล่องข้อความ 42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11</a:t>
            </a:r>
          </a:p>
        </xdr:txBody>
      </xdr:sp>
    </xdr:grpSp>
    <xdr:clientData/>
  </xdr:twoCellAnchor>
  <xdr:twoCellAnchor>
    <xdr:from>
      <xdr:col>12</xdr:col>
      <xdr:colOff>9525</xdr:colOff>
      <xdr:row>19</xdr:row>
      <xdr:rowOff>19050</xdr:rowOff>
    </xdr:from>
    <xdr:to>
      <xdr:col>12</xdr:col>
      <xdr:colOff>1370921</xdr:colOff>
      <xdr:row>19</xdr:row>
      <xdr:rowOff>289050</xdr:rowOff>
    </xdr:to>
    <xdr:grpSp>
      <xdr:nvGrpSpPr>
        <xdr:cNvPr id="44" name="กลุ่ม 43">
          <a:hlinkClick xmlns:r="http://schemas.openxmlformats.org/officeDocument/2006/relationships" r:id="rId16" tooltip="วิชา12"/>
        </xdr:cNvPr>
        <xdr:cNvGrpSpPr/>
      </xdr:nvGrpSpPr>
      <xdr:grpSpPr>
        <a:xfrm>
          <a:off x="9620250" y="6219825"/>
          <a:ext cx="1361396" cy="270000"/>
          <a:chOff x="10249580" y="2657475"/>
          <a:chExt cx="1361396" cy="270000"/>
        </a:xfrm>
      </xdr:grpSpPr>
      <xdr:pic>
        <xdr:nvPicPr>
          <xdr:cNvPr id="45" name="รูปภาพ 44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duotone>
              <a:schemeClr val="accent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46" name="กล่องข้อความ 45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12</a:t>
            </a:r>
          </a:p>
        </xdr:txBody>
      </xdr:sp>
    </xdr:grpSp>
    <xdr:clientData/>
  </xdr:twoCellAnchor>
  <xdr:twoCellAnchor>
    <xdr:from>
      <xdr:col>12</xdr:col>
      <xdr:colOff>9525</xdr:colOff>
      <xdr:row>20</xdr:row>
      <xdr:rowOff>19050</xdr:rowOff>
    </xdr:from>
    <xdr:to>
      <xdr:col>12</xdr:col>
      <xdr:colOff>1370921</xdr:colOff>
      <xdr:row>20</xdr:row>
      <xdr:rowOff>289050</xdr:rowOff>
    </xdr:to>
    <xdr:grpSp>
      <xdr:nvGrpSpPr>
        <xdr:cNvPr id="47" name="กลุ่ม 46">
          <a:hlinkClick xmlns:r="http://schemas.openxmlformats.org/officeDocument/2006/relationships" r:id="rId17" tooltip="วิชา13"/>
        </xdr:cNvPr>
        <xdr:cNvGrpSpPr/>
      </xdr:nvGrpSpPr>
      <xdr:grpSpPr>
        <a:xfrm>
          <a:off x="9620250" y="6543675"/>
          <a:ext cx="1361396" cy="270000"/>
          <a:chOff x="10249580" y="2657475"/>
          <a:chExt cx="1361396" cy="270000"/>
        </a:xfrm>
      </xdr:grpSpPr>
      <xdr:pic>
        <xdr:nvPicPr>
          <xdr:cNvPr id="48" name="รูปภาพ 47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49" name="กล่องข้อความ 48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13</a:t>
            </a:r>
          </a:p>
        </xdr:txBody>
      </xdr:sp>
    </xdr:grpSp>
    <xdr:clientData/>
  </xdr:twoCellAnchor>
  <xdr:twoCellAnchor>
    <xdr:from>
      <xdr:col>12</xdr:col>
      <xdr:colOff>9525</xdr:colOff>
      <xdr:row>21</xdr:row>
      <xdr:rowOff>19050</xdr:rowOff>
    </xdr:from>
    <xdr:to>
      <xdr:col>12</xdr:col>
      <xdr:colOff>1370921</xdr:colOff>
      <xdr:row>21</xdr:row>
      <xdr:rowOff>289050</xdr:rowOff>
    </xdr:to>
    <xdr:grpSp>
      <xdr:nvGrpSpPr>
        <xdr:cNvPr id="50" name="กลุ่ม 49">
          <a:hlinkClick xmlns:r="http://schemas.openxmlformats.org/officeDocument/2006/relationships" r:id="rId18" tooltip="วิชา14"/>
        </xdr:cNvPr>
        <xdr:cNvGrpSpPr/>
      </xdr:nvGrpSpPr>
      <xdr:grpSpPr>
        <a:xfrm>
          <a:off x="9620250" y="6867525"/>
          <a:ext cx="1361396" cy="270000"/>
          <a:chOff x="10249580" y="2657475"/>
          <a:chExt cx="1361396" cy="270000"/>
        </a:xfrm>
      </xdr:grpSpPr>
      <xdr:pic>
        <xdr:nvPicPr>
          <xdr:cNvPr id="51" name="รูปภาพ 50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duotone>
              <a:schemeClr val="accent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52" name="กล่องข้อความ 51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14</a:t>
            </a:r>
          </a:p>
        </xdr:txBody>
      </xdr:sp>
    </xdr:grpSp>
    <xdr:clientData/>
  </xdr:twoCellAnchor>
  <xdr:twoCellAnchor>
    <xdr:from>
      <xdr:col>12</xdr:col>
      <xdr:colOff>9525</xdr:colOff>
      <xdr:row>22</xdr:row>
      <xdr:rowOff>19050</xdr:rowOff>
    </xdr:from>
    <xdr:to>
      <xdr:col>12</xdr:col>
      <xdr:colOff>1370921</xdr:colOff>
      <xdr:row>22</xdr:row>
      <xdr:rowOff>289050</xdr:rowOff>
    </xdr:to>
    <xdr:grpSp>
      <xdr:nvGrpSpPr>
        <xdr:cNvPr id="53" name="กลุ่ม 52">
          <a:hlinkClick xmlns:r="http://schemas.openxmlformats.org/officeDocument/2006/relationships" r:id="rId19" tooltip="วิชา11"/>
        </xdr:cNvPr>
        <xdr:cNvGrpSpPr/>
      </xdr:nvGrpSpPr>
      <xdr:grpSpPr>
        <a:xfrm>
          <a:off x="9620250" y="7191375"/>
          <a:ext cx="1361396" cy="270000"/>
          <a:chOff x="10249580" y="2657475"/>
          <a:chExt cx="1361396" cy="270000"/>
        </a:xfrm>
      </xdr:grpSpPr>
      <xdr:pic>
        <xdr:nvPicPr>
          <xdr:cNvPr id="54" name="รูปภาพ 53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55" name="กล่องข้อความ 54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15</a:t>
            </a:r>
          </a:p>
        </xdr:txBody>
      </xdr:sp>
    </xdr:grpSp>
    <xdr:clientData/>
  </xdr:twoCellAnchor>
  <xdr:twoCellAnchor>
    <xdr:from>
      <xdr:col>12</xdr:col>
      <xdr:colOff>9525</xdr:colOff>
      <xdr:row>23</xdr:row>
      <xdr:rowOff>19050</xdr:rowOff>
    </xdr:from>
    <xdr:to>
      <xdr:col>12</xdr:col>
      <xdr:colOff>1370921</xdr:colOff>
      <xdr:row>23</xdr:row>
      <xdr:rowOff>289050</xdr:rowOff>
    </xdr:to>
    <xdr:grpSp>
      <xdr:nvGrpSpPr>
        <xdr:cNvPr id="56" name="กลุ่ม 55">
          <a:hlinkClick xmlns:r="http://schemas.openxmlformats.org/officeDocument/2006/relationships" r:id="rId20" tooltip="วิชา12"/>
        </xdr:cNvPr>
        <xdr:cNvGrpSpPr/>
      </xdr:nvGrpSpPr>
      <xdr:grpSpPr>
        <a:xfrm>
          <a:off x="9620250" y="7515225"/>
          <a:ext cx="1361396" cy="270000"/>
          <a:chOff x="10249580" y="2657475"/>
          <a:chExt cx="1361396" cy="270000"/>
        </a:xfrm>
      </xdr:grpSpPr>
      <xdr:pic>
        <xdr:nvPicPr>
          <xdr:cNvPr id="57" name="รูปภาพ 56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duotone>
              <a:schemeClr val="accent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58" name="กล่องข้อความ 57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16</a:t>
            </a:r>
          </a:p>
        </xdr:txBody>
      </xdr:sp>
    </xdr:grpSp>
    <xdr:clientData/>
  </xdr:twoCellAnchor>
  <xdr:twoCellAnchor>
    <xdr:from>
      <xdr:col>12</xdr:col>
      <xdr:colOff>9525</xdr:colOff>
      <xdr:row>24</xdr:row>
      <xdr:rowOff>19050</xdr:rowOff>
    </xdr:from>
    <xdr:to>
      <xdr:col>12</xdr:col>
      <xdr:colOff>1370921</xdr:colOff>
      <xdr:row>24</xdr:row>
      <xdr:rowOff>289050</xdr:rowOff>
    </xdr:to>
    <xdr:grpSp>
      <xdr:nvGrpSpPr>
        <xdr:cNvPr id="59" name="กลุ่ม 58">
          <a:hlinkClick xmlns:r="http://schemas.openxmlformats.org/officeDocument/2006/relationships" r:id="rId21" tooltip="วิชา13"/>
        </xdr:cNvPr>
        <xdr:cNvGrpSpPr/>
      </xdr:nvGrpSpPr>
      <xdr:grpSpPr>
        <a:xfrm>
          <a:off x="9620250" y="7839075"/>
          <a:ext cx="1361396" cy="270000"/>
          <a:chOff x="10249580" y="2657475"/>
          <a:chExt cx="1361396" cy="270000"/>
        </a:xfrm>
      </xdr:grpSpPr>
      <xdr:pic>
        <xdr:nvPicPr>
          <xdr:cNvPr id="60" name="รูปภาพ 59"/>
          <xdr:cNvPicPr preferRelativeResize="0">
            <a:picLocks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49580" y="2657475"/>
            <a:ext cx="1361396" cy="270000"/>
          </a:xfrm>
          <a:prstGeom prst="rect">
            <a:avLst/>
          </a:prstGeom>
        </xdr:spPr>
      </xdr:pic>
      <xdr:sp macro="" textlink="">
        <xdr:nvSpPr>
          <xdr:cNvPr id="61" name="กล่องข้อความ 60"/>
          <xdr:cNvSpPr txBox="1"/>
        </xdr:nvSpPr>
        <xdr:spPr>
          <a:xfrm>
            <a:off x="10325100" y="2667001"/>
            <a:ext cx="1228725" cy="2476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ctr"/>
          <a:lstStyle/>
          <a:p>
            <a:pPr algn="ctr"/>
            <a:r>
              <a:rPr lang="th-TH" sz="1600" b="1">
                <a:latin typeface="TH SarabunPSK" panose="020B0500040200020003" pitchFamily="34" charset="-34"/>
                <a:cs typeface="TH SarabunPSK" panose="020B0500040200020003" pitchFamily="34" charset="-34"/>
              </a:rPr>
              <a:t>วิชา 17</a:t>
            </a:r>
          </a:p>
        </xdr:txBody>
      </xdr:sp>
    </xdr:grpSp>
    <xdr:clientData/>
  </xdr:twoCellAnchor>
  <xdr:twoCellAnchor editAs="oneCell">
    <xdr:from>
      <xdr:col>6</xdr:col>
      <xdr:colOff>361952</xdr:colOff>
      <xdr:row>4</xdr:row>
      <xdr:rowOff>76200</xdr:rowOff>
    </xdr:from>
    <xdr:to>
      <xdr:col>8</xdr:col>
      <xdr:colOff>421895</xdr:colOff>
      <xdr:row>4</xdr:row>
      <xdr:rowOff>724200</xdr:rowOff>
    </xdr:to>
    <xdr:pic>
      <xdr:nvPicPr>
        <xdr:cNvPr id="62" name="รูปภาพ 6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177" y="952500"/>
          <a:ext cx="2250693" cy="64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209550</xdr:colOff>
      <xdr:row>0</xdr:row>
      <xdr:rowOff>247650</xdr:rowOff>
    </xdr:from>
    <xdr:to>
      <xdr:col>21</xdr:col>
      <xdr:colOff>420613</xdr:colOff>
      <xdr:row>4</xdr:row>
      <xdr:rowOff>57150</xdr:rowOff>
    </xdr:to>
    <xdr:pic>
      <xdr:nvPicPr>
        <xdr:cNvPr id="2" name="รูปภาพ 1">
          <a:hlinkClick xmlns:r="http://schemas.openxmlformats.org/officeDocument/2006/relationships" r:id="rId1" tooltip="หน้าหลัก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5" y="247650"/>
          <a:ext cx="896863" cy="904875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171451</xdr:colOff>
      <xdr:row>2</xdr:row>
      <xdr:rowOff>133992</xdr:rowOff>
    </xdr:from>
    <xdr:to>
      <xdr:col>11</xdr:col>
      <xdr:colOff>47625</xdr:colOff>
      <xdr:row>4</xdr:row>
      <xdr:rowOff>28574</xdr:rowOff>
    </xdr:to>
    <xdr:pic>
      <xdr:nvPicPr>
        <xdr:cNvPr id="4" name="รูปภาพ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7426" y="534042"/>
          <a:ext cx="390524" cy="5422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29;&#3609;&#3640;&#3610;&#3634;&#3621;&#3627;&#3609;&#3629;&#3591;&#3588;&#3634;&#3618;/&#3591;&#3634;&#3609;%202565/&#3611;&#3614;5-6/&#3605;&#3633;&#3623;&#3629;&#3618;&#3656;&#3634;&#3591;/01%20&#3605;&#3633;&#3623;&#3629;&#3618;&#3656;&#3634;&#3591;%20&#3611;&#3614;.5%20(&#3649;&#3618;&#3585;&#3623;&#3636;&#3594;&#3634;)%20&#3611;&#3619;&#3632;&#3606;&#3617;&#3624;&#3638;&#3585;&#3625;&#3634;-256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หน้าหลัก"/>
      <sheetName val="ข้อมูลนักเรียน"/>
      <sheetName val="ปก"/>
      <sheetName val="ประกาศผล"/>
      <sheetName val="เวลาเรียน1"/>
      <sheetName val="เวลาเรียน2"/>
      <sheetName val="สรุปเวลาเรียน"/>
      <sheetName val="คะแนน1"/>
      <sheetName val="คุณลักษณะ"/>
      <sheetName val="อ่านคิด"/>
      <sheetName val="สมรรถนะ"/>
      <sheetName val="แผนภูมิ"/>
      <sheetName val="ตัวชี้วัดผลการเรียนรู้"/>
      <sheetName val="ตัวชี้วัดผลการเรียนรู้ (2)"/>
      <sheetName val="ตัวชี้วัดคณลักษณะอ่านคิด"/>
      <sheetName val="คำอธิบายการกรอก"/>
    </sheetNames>
    <sheetDataSet>
      <sheetData sheetId="0">
        <row r="6">
          <cell r="AF6" t="str">
            <v>มกราคม</v>
          </cell>
        </row>
        <row r="7">
          <cell r="AF7" t="str">
            <v>กุมภาพันธ์</v>
          </cell>
        </row>
        <row r="8">
          <cell r="AF8" t="str">
            <v>มีนาคม</v>
          </cell>
        </row>
        <row r="9">
          <cell r="AF9" t="str">
            <v>เมษายน</v>
          </cell>
        </row>
        <row r="10">
          <cell r="AF10" t="str">
            <v>พฤษภาคม</v>
          </cell>
        </row>
        <row r="11">
          <cell r="AF11" t="str">
            <v>มิถุนายน</v>
          </cell>
        </row>
        <row r="12">
          <cell r="AF12" t="str">
            <v>กรกฎาคม</v>
          </cell>
        </row>
        <row r="13">
          <cell r="AF13" t="str">
            <v>สิงหาคม</v>
          </cell>
        </row>
        <row r="14">
          <cell r="AF14" t="str">
            <v>กันยายน</v>
          </cell>
        </row>
        <row r="15">
          <cell r="AF15" t="str">
            <v>ตุลาคม</v>
          </cell>
        </row>
        <row r="16">
          <cell r="AF16" t="str">
            <v>พฤศจิกายน</v>
          </cell>
        </row>
        <row r="17">
          <cell r="AF17" t="str">
            <v>ธันวาคม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1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D41D"/>
  </sheetPr>
  <dimension ref="A1"/>
  <sheetViews>
    <sheetView showGridLines="0" showRowColHeaders="0" tabSelected="1" zoomScaleNormal="100" workbookViewId="0">
      <selection activeCell="B2" sqref="B2"/>
    </sheetView>
  </sheetViews>
  <sheetFormatPr defaultRowHeight="14.25"/>
  <cols>
    <col min="1" max="16384" width="9" style="49"/>
  </cols>
  <sheetData/>
  <sheetProtection algorithmName="SHA-512" hashValue="5tf6CUrqtYPNB4QLS9V3jnokeVa0TlPhQ96gItand3Zf/HfHj5M2EoKUUQcOvQslmOTFOoYJJJe7XG235OUJyw==" saltValue="JFGaq6W5AoBVgJw9Xmp+uA==" spinCount="100000" sheet="1" objects="1" scenarios="1" selectLockedCells="1" selectUnlockedCells="1"/>
  <pageMargins left="0.70866141732283472" right="0.70866141732283472" top="0.74803149606299213" bottom="0.74803149606299213" header="0.31496062992125984" footer="0.31496062992125984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B1:T46"/>
  <sheetViews>
    <sheetView showGridLines="0" showRowColHeaders="0" zoomScaleNormal="100" workbookViewId="0"/>
  </sheetViews>
  <sheetFormatPr defaultColWidth="9" defaultRowHeight="15.75"/>
  <cols>
    <col min="1" max="1" width="27" style="261" customWidth="1"/>
    <col min="2" max="2" width="4" style="261" customWidth="1"/>
    <col min="3" max="3" width="5" style="261" customWidth="1"/>
    <col min="4" max="4" width="7.875" style="52" customWidth="1"/>
    <col min="5" max="5" width="20" style="261" customWidth="1"/>
    <col min="6" max="13" width="3.375" style="261" customWidth="1"/>
    <col min="14" max="14" width="18.125" style="261" customWidth="1"/>
    <col min="15" max="18" width="5.125" style="261" customWidth="1"/>
    <col min="19" max="19" width="3.125" style="261" customWidth="1"/>
    <col min="20" max="20" width="4.25" style="261" customWidth="1"/>
    <col min="21" max="16384" width="9" style="261"/>
  </cols>
  <sheetData>
    <row r="1" spans="2:20">
      <c r="B1" s="517"/>
      <c r="C1" s="518"/>
      <c r="D1" s="519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18"/>
      <c r="P1" s="518"/>
      <c r="Q1" s="518"/>
      <c r="R1" s="518"/>
      <c r="S1" s="518"/>
      <c r="T1" s="518"/>
    </row>
    <row r="2" spans="2:20">
      <c r="B2" s="517"/>
      <c r="C2" s="260"/>
      <c r="D2" s="520"/>
      <c r="E2" s="260"/>
      <c r="F2" s="260"/>
      <c r="G2" s="260"/>
      <c r="H2" s="260"/>
      <c r="I2" s="260"/>
      <c r="J2" s="260"/>
      <c r="K2" s="260"/>
      <c r="L2" s="260"/>
      <c r="M2" s="260"/>
      <c r="N2" s="260"/>
      <c r="O2" s="260"/>
      <c r="P2" s="260"/>
      <c r="Q2" s="260"/>
      <c r="R2" s="260"/>
      <c r="S2" s="260"/>
      <c r="T2" s="517"/>
    </row>
    <row r="3" spans="2:20" ht="21">
      <c r="B3" s="517"/>
      <c r="C3" s="260"/>
      <c r="D3" s="520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629" t="s">
        <v>295</v>
      </c>
      <c r="R3" s="629"/>
      <c r="S3" s="260"/>
      <c r="T3" s="517"/>
    </row>
    <row r="4" spans="2:20" ht="30" customHeight="1">
      <c r="B4" s="517"/>
      <c r="C4" s="260"/>
      <c r="D4" s="520"/>
      <c r="E4" s="521"/>
      <c r="F4" s="521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260"/>
      <c r="T4" s="517"/>
    </row>
    <row r="5" spans="2:20" s="536" customFormat="1" ht="24" customHeight="1">
      <c r="B5" s="534"/>
      <c r="C5" s="535"/>
      <c r="D5" s="630" t="s">
        <v>178</v>
      </c>
      <c r="E5" s="630"/>
      <c r="F5" s="630"/>
      <c r="G5" s="630"/>
      <c r="H5" s="630"/>
      <c r="I5" s="630"/>
      <c r="J5" s="630"/>
      <c r="K5" s="630"/>
      <c r="L5" s="630"/>
      <c r="M5" s="630"/>
      <c r="N5" s="630"/>
      <c r="O5" s="630"/>
      <c r="P5" s="630"/>
      <c r="Q5" s="630"/>
      <c r="R5" s="630"/>
      <c r="S5" s="535"/>
      <c r="T5" s="534"/>
    </row>
    <row r="6" spans="2:20" s="524" customFormat="1" ht="3.95" customHeight="1">
      <c r="B6" s="522"/>
      <c r="C6" s="523"/>
      <c r="D6" s="520"/>
      <c r="E6" s="520"/>
      <c r="F6" s="520"/>
      <c r="G6" s="520"/>
      <c r="H6" s="520"/>
      <c r="I6" s="520"/>
      <c r="J6" s="520"/>
      <c r="K6" s="520"/>
      <c r="L6" s="520"/>
      <c r="M6" s="520"/>
      <c r="N6" s="520"/>
      <c r="O6" s="520"/>
      <c r="P6" s="520"/>
      <c r="Q6" s="520"/>
      <c r="R6" s="520"/>
      <c r="S6" s="523"/>
      <c r="T6" s="522"/>
    </row>
    <row r="7" spans="2:20" s="51" customFormat="1" ht="18.95" customHeight="1">
      <c r="B7" s="89"/>
      <c r="C7" s="8"/>
      <c r="D7" s="60"/>
      <c r="E7" s="632" t="s">
        <v>0</v>
      </c>
      <c r="F7" s="632"/>
      <c r="G7" s="631" t="str">
        <f>IF(ข้อมูลพื้นฐาน!E5="","",ข้อมูลพื้นฐาน!E5)</f>
        <v>บ้านงิ้วมีชัย</v>
      </c>
      <c r="H7" s="631"/>
      <c r="I7" s="631"/>
      <c r="J7" s="631"/>
      <c r="K7" s="631"/>
      <c r="L7" s="631"/>
      <c r="M7" s="631"/>
      <c r="N7" s="631"/>
      <c r="O7" s="631"/>
      <c r="P7" s="631"/>
      <c r="Q7" s="8"/>
      <c r="R7" s="8"/>
      <c r="S7" s="8"/>
      <c r="T7" s="89"/>
    </row>
    <row r="8" spans="2:20" s="51" customFormat="1" ht="18.95" customHeight="1">
      <c r="B8" s="89"/>
      <c r="C8" s="8"/>
      <c r="D8" s="60"/>
      <c r="E8" s="632" t="s">
        <v>1</v>
      </c>
      <c r="F8" s="632"/>
      <c r="G8" s="631" t="str">
        <f>ข้อมูลพื้นฐาน!E7  &amp; "        " &amp;   " อำเภอ " &amp; ข้อมูลพื้นฐาน!I7&amp; "        " &amp;   " จังหวัด " &amp; ข้อมูลพื้นฐาน!M7</f>
        <v>หนองกอมเกาะ         อำเภอ เมือง         จังหวัด หนองคาย</v>
      </c>
      <c r="H8" s="631"/>
      <c r="I8" s="631"/>
      <c r="J8" s="631"/>
      <c r="K8" s="631"/>
      <c r="L8" s="631"/>
      <c r="M8" s="631"/>
      <c r="N8" s="631"/>
      <c r="O8" s="631"/>
      <c r="P8" s="631"/>
      <c r="Q8" s="631"/>
      <c r="R8" s="8"/>
      <c r="S8" s="8"/>
      <c r="T8" s="89"/>
    </row>
    <row r="9" spans="2:20" s="51" customFormat="1" ht="18.95" customHeight="1">
      <c r="B9" s="89"/>
      <c r="C9" s="8"/>
      <c r="D9" s="60"/>
      <c r="E9" s="632" t="s">
        <v>43</v>
      </c>
      <c r="F9" s="632"/>
      <c r="G9" s="631" t="str">
        <f>IF(ข้อมูลพื้นฐาน!E6="","",ข้อมูลพื้นฐาน!E6)</f>
        <v>สำนักงานเขตพื้นที่การศึกษามัธยมศึกษา เขต 1</v>
      </c>
      <c r="H9" s="631"/>
      <c r="I9" s="631"/>
      <c r="J9" s="631"/>
      <c r="K9" s="631"/>
      <c r="L9" s="631"/>
      <c r="M9" s="631"/>
      <c r="N9" s="631"/>
      <c r="O9" s="631"/>
      <c r="P9" s="631"/>
      <c r="Q9" s="8"/>
      <c r="R9" s="8"/>
      <c r="S9" s="8"/>
      <c r="T9" s="89"/>
    </row>
    <row r="10" spans="2:20" s="51" customFormat="1" ht="18.95" customHeight="1">
      <c r="B10" s="89"/>
      <c r="C10" s="8"/>
      <c r="D10" s="60"/>
      <c r="E10" s="632" t="s">
        <v>4</v>
      </c>
      <c r="F10" s="632"/>
      <c r="G10" s="631" t="str">
        <f>IF(ข้อมูลพื้นฐาน!T6="","",ข้อมูลพื้นฐาน!T6)</f>
        <v>มัธยมศึกษาปีที่  1</v>
      </c>
      <c r="H10" s="631"/>
      <c r="I10" s="631"/>
      <c r="J10" s="631"/>
      <c r="K10" s="631"/>
      <c r="L10" s="631" t="str">
        <f xml:space="preserve"> "ภาคเรียนที่ " &amp;" " &amp;ข้อมูลพื้นฐาน!T5 &amp;"      "&amp; "ปีการศึกษา" &amp;"  "&amp; ข้อมูลพื้นฐาน!X5</f>
        <v>ภาคเรียนที่  1      ปีการศึกษา  2566</v>
      </c>
      <c r="M10" s="631"/>
      <c r="N10" s="631"/>
      <c r="O10" s="631"/>
      <c r="P10" s="631"/>
      <c r="Q10" s="631"/>
      <c r="R10" s="8"/>
      <c r="S10" s="8"/>
      <c r="T10" s="89"/>
    </row>
    <row r="11" spans="2:20" s="51" customFormat="1" ht="18.95" customHeight="1">
      <c r="B11" s="89"/>
      <c r="C11" s="8"/>
      <c r="D11" s="60"/>
      <c r="E11" s="632" t="s">
        <v>6</v>
      </c>
      <c r="F11" s="632"/>
      <c r="G11" s="631" t="str">
        <f>IF(ข้อมูลพื้นฐาน!T8="","",ข้อมูลพื้นฐาน!T8&amp;"   "&amp;ข้อมูลพื้นฐาน!T9)</f>
        <v>นางสาวปุยฝ้าย  สื่อบ้านครูปุยฝ้าย   นางสาวแพรวา  สื่อบ้านครูปุยฝ้าย</v>
      </c>
      <c r="H11" s="631"/>
      <c r="I11" s="631"/>
      <c r="J11" s="631"/>
      <c r="K11" s="631"/>
      <c r="L11" s="631"/>
      <c r="M11" s="631"/>
      <c r="N11" s="631"/>
      <c r="O11" s="631"/>
      <c r="P11" s="631"/>
      <c r="Q11" s="631"/>
      <c r="R11" s="8"/>
      <c r="S11" s="8"/>
      <c r="T11" s="89"/>
    </row>
    <row r="12" spans="2:20" s="51" customFormat="1" ht="18.95" customHeight="1">
      <c r="B12" s="89"/>
      <c r="C12" s="8"/>
      <c r="D12" s="60"/>
      <c r="E12" s="632" t="s">
        <v>7</v>
      </c>
      <c r="F12" s="632"/>
      <c r="G12" s="631" t="str">
        <f>IF(ข้อมูลพื้นฐาน!E10="","",ข้อมูลพื้นฐาน!E10)</f>
        <v>นายคอม  ดอทคอม</v>
      </c>
      <c r="H12" s="631"/>
      <c r="I12" s="631"/>
      <c r="J12" s="631"/>
      <c r="K12" s="631"/>
      <c r="L12" s="631"/>
      <c r="M12" s="631"/>
      <c r="N12" s="631"/>
      <c r="O12" s="631"/>
      <c r="P12" s="8"/>
      <c r="Q12" s="8"/>
      <c r="R12" s="8"/>
      <c r="S12" s="8"/>
      <c r="T12" s="89"/>
    </row>
    <row r="13" spans="2:20" ht="3.95" customHeight="1">
      <c r="B13" s="517"/>
      <c r="C13" s="260"/>
      <c r="D13" s="520"/>
      <c r="E13" s="521"/>
      <c r="F13" s="521"/>
      <c r="G13" s="521"/>
      <c r="H13" s="521"/>
      <c r="I13" s="521"/>
      <c r="J13" s="521"/>
      <c r="K13" s="521"/>
      <c r="L13" s="521"/>
      <c r="M13" s="521"/>
      <c r="N13" s="521"/>
      <c r="O13" s="521"/>
      <c r="P13" s="521"/>
      <c r="Q13" s="521"/>
      <c r="R13" s="521"/>
      <c r="S13" s="260"/>
      <c r="T13" s="517"/>
    </row>
    <row r="14" spans="2:20" ht="18.95" customHeight="1">
      <c r="B14" s="517"/>
      <c r="C14" s="260"/>
      <c r="D14" s="614" t="s">
        <v>8</v>
      </c>
      <c r="E14" s="614" t="s">
        <v>9</v>
      </c>
      <c r="F14" s="614" t="s">
        <v>179</v>
      </c>
      <c r="G14" s="614"/>
      <c r="H14" s="614"/>
      <c r="I14" s="614"/>
      <c r="J14" s="614"/>
      <c r="K14" s="614"/>
      <c r="L14" s="614"/>
      <c r="M14" s="614"/>
      <c r="N14" s="614" t="s">
        <v>10</v>
      </c>
      <c r="O14" s="614" t="s">
        <v>11</v>
      </c>
      <c r="P14" s="614" t="s">
        <v>12</v>
      </c>
      <c r="Q14" s="614" t="s">
        <v>13</v>
      </c>
      <c r="R14" s="614" t="s">
        <v>14</v>
      </c>
      <c r="S14" s="260"/>
      <c r="T14" s="517"/>
    </row>
    <row r="15" spans="2:20" ht="18.95" customHeight="1">
      <c r="B15" s="517"/>
      <c r="C15" s="260"/>
      <c r="D15" s="614"/>
      <c r="E15" s="614"/>
      <c r="F15" s="525">
        <v>4</v>
      </c>
      <c r="G15" s="526">
        <v>3.5</v>
      </c>
      <c r="H15" s="525">
        <v>3</v>
      </c>
      <c r="I15" s="526">
        <v>2.5</v>
      </c>
      <c r="J15" s="525">
        <v>2</v>
      </c>
      <c r="K15" s="526">
        <v>1.5</v>
      </c>
      <c r="L15" s="525">
        <v>1</v>
      </c>
      <c r="M15" s="525">
        <v>0</v>
      </c>
      <c r="N15" s="614"/>
      <c r="O15" s="614"/>
      <c r="P15" s="614"/>
      <c r="Q15" s="614"/>
      <c r="R15" s="614"/>
      <c r="S15" s="260"/>
      <c r="T15" s="517"/>
    </row>
    <row r="16" spans="2:20" ht="18.95" customHeight="1">
      <c r="B16" s="517"/>
      <c r="C16" s="260"/>
      <c r="D16" s="527" t="str">
        <f>IF(กำหนดรายวิชา!E9="","",กำหนดรายวิชา!E9)</f>
        <v>ท11101</v>
      </c>
      <c r="E16" s="461" t="str">
        <f>IF(กำหนดรายวิชา!F9="","",กำหนดรายวิชา!F9)</f>
        <v>ภาษาไทย</v>
      </c>
      <c r="F16" s="527">
        <f>IF($D$16="","",Pสรุปแยก!F11)</f>
        <v>1</v>
      </c>
      <c r="G16" s="527">
        <f>IF($D$16="","",Pสรุปแยก!G11)</f>
        <v>0</v>
      </c>
      <c r="H16" s="527">
        <f>IF($D$16="","",Pสรุปแยก!H11)</f>
        <v>0</v>
      </c>
      <c r="I16" s="527">
        <f>IF($D$16="","",Pสรุปแยก!I11)</f>
        <v>1</v>
      </c>
      <c r="J16" s="527">
        <f>IF($D$16="","",Pสรุปแยก!J11)</f>
        <v>1</v>
      </c>
      <c r="K16" s="527">
        <f>IF($D$16="","",Pสรุปแยก!K11)</f>
        <v>0</v>
      </c>
      <c r="L16" s="527">
        <f>IF($D$16="","",Pสรุปแยก!L11)</f>
        <v>0</v>
      </c>
      <c r="M16" s="527">
        <f>IF($D$16="","",Pสรุปแยก!M11)</f>
        <v>0</v>
      </c>
      <c r="N16" s="461" t="s">
        <v>15</v>
      </c>
      <c r="O16" s="149">
        <f>IF(Pแผนภูมิ2!F11="","",Pแผนภูมิ2!F11)</f>
        <v>0</v>
      </c>
      <c r="P16" s="149">
        <f>IF(Pแผนภูมิ2!G11="","",Pแผนภูมิ2!G11)</f>
        <v>3</v>
      </c>
      <c r="Q16" s="149">
        <f>IF(Pแผนภูมิ2!H11="","",Pแผนภูมิ2!H11)</f>
        <v>0</v>
      </c>
      <c r="R16" s="149">
        <f>IF(Pแผนภูมิ2!I11="","",Pแผนภูมิ2!I11)</f>
        <v>0</v>
      </c>
      <c r="S16" s="260"/>
      <c r="T16" s="517"/>
    </row>
    <row r="17" spans="2:20" ht="18.95" customHeight="1">
      <c r="B17" s="517"/>
      <c r="C17" s="260"/>
      <c r="D17" s="527" t="str">
        <f>IF(กำหนดรายวิชา!E10="","",กำหนดรายวิชา!E10)</f>
        <v>ค11101</v>
      </c>
      <c r="E17" s="461" t="str">
        <f>IF(กำหนดรายวิชา!F10="","",กำหนดรายวิชา!F10)</f>
        <v>คณิตศาสตร์</v>
      </c>
      <c r="F17" s="527">
        <f>IF($D$17="","",Pสรุปแยก!F12)</f>
        <v>1</v>
      </c>
      <c r="G17" s="527">
        <f>IF($D$17="","",Pสรุปแยก!G12)</f>
        <v>0</v>
      </c>
      <c r="H17" s="527">
        <f>IF($D$17="","",Pสรุปแยก!H12)</f>
        <v>0</v>
      </c>
      <c r="I17" s="527">
        <f>IF($D$17="","",Pสรุปแยก!I12)</f>
        <v>0</v>
      </c>
      <c r="J17" s="527">
        <f>IF($D$17="","",Pสรุปแยก!J12)</f>
        <v>1</v>
      </c>
      <c r="K17" s="527">
        <f>IF($D$17="","",Pสรุปแยก!K12)</f>
        <v>1</v>
      </c>
      <c r="L17" s="527">
        <f>IF($D$17="","",Pสรุปแยก!L12)</f>
        <v>0</v>
      </c>
      <c r="M17" s="527">
        <f>IF($D$17="","",Pสรุปแยก!M12)</f>
        <v>0</v>
      </c>
      <c r="N17" s="461" t="s">
        <v>180</v>
      </c>
      <c r="O17" s="149">
        <f>IF(Pแผนภูมิ3!F11="","",Pแผนภูมิ3!F11)</f>
        <v>3</v>
      </c>
      <c r="P17" s="149">
        <f>IF(Pแผนภูมิ3!G11="","",Pแผนภูมิ3!G11)</f>
        <v>0</v>
      </c>
      <c r="Q17" s="149">
        <f>IF(Pแผนภูมิ3!H11="","",Pแผนภูมิ3!H11)</f>
        <v>0</v>
      </c>
      <c r="R17" s="149">
        <f>IF(Pแผนภูมิ3!I11="","",Pแผนภูมิ3!I11)</f>
        <v>0</v>
      </c>
      <c r="S17" s="260"/>
      <c r="T17" s="517"/>
    </row>
    <row r="18" spans="2:20" ht="18.95" customHeight="1">
      <c r="B18" s="517"/>
      <c r="C18" s="260"/>
      <c r="D18" s="527" t="str">
        <f>IF(กำหนดรายวิชา!E11="","",กำหนดรายวิชา!E11)</f>
        <v>ว11101</v>
      </c>
      <c r="E18" s="461" t="str">
        <f>IF(กำหนดรายวิชา!F11="","",กำหนดรายวิชา!F11)</f>
        <v>วิทยาศาสตร์และเทคโนโลยี</v>
      </c>
      <c r="F18" s="527">
        <f>IF($D$18="","",Pสรุปแยก!F13)</f>
        <v>1</v>
      </c>
      <c r="G18" s="527">
        <f>IF($D$18="","",Pสรุปแยก!G13)</f>
        <v>1</v>
      </c>
      <c r="H18" s="527">
        <f>IF($D$18="","",Pสรุปแยก!H13)</f>
        <v>1</v>
      </c>
      <c r="I18" s="527">
        <f>IF($D$18="","",Pสรุปแยก!I13)</f>
        <v>0</v>
      </c>
      <c r="J18" s="527">
        <f>IF($D$18="","",Pสรุปแยก!J13)</f>
        <v>0</v>
      </c>
      <c r="K18" s="527">
        <f>IF($D$18="","",Pสรุปแยก!K13)</f>
        <v>0</v>
      </c>
      <c r="L18" s="527">
        <f>IF($D$18="","",Pสรุปแยก!L13)</f>
        <v>0</v>
      </c>
      <c r="M18" s="527">
        <f>IF($D$18="","",Pสรุปแยก!M13)</f>
        <v>0</v>
      </c>
      <c r="N18" s="528" t="s">
        <v>10</v>
      </c>
      <c r="O18" s="614" t="s">
        <v>13</v>
      </c>
      <c r="P18" s="614"/>
      <c r="Q18" s="614" t="s">
        <v>14</v>
      </c>
      <c r="R18" s="614"/>
      <c r="S18" s="260"/>
      <c r="T18" s="517"/>
    </row>
    <row r="19" spans="2:20" ht="18.95" customHeight="1">
      <c r="B19" s="517"/>
      <c r="C19" s="260"/>
      <c r="D19" s="527" t="str">
        <f>IF(กำหนดรายวิชา!E12="","",กำหนดรายวิชา!E12)</f>
        <v>ส11101</v>
      </c>
      <c r="E19" s="461" t="str">
        <f>IF(กำหนดรายวิชา!F12="","",กำหนดรายวิชา!F12)</f>
        <v>สังคมศึกษา ศาสนาและวัฒนธรรม</v>
      </c>
      <c r="F19" s="527">
        <f>IF($D$19="","",Pสรุปแยก!F14)</f>
        <v>1</v>
      </c>
      <c r="G19" s="527">
        <f>IF($D$19="","",Pสรุปแยก!G14)</f>
        <v>1</v>
      </c>
      <c r="H19" s="527">
        <f>IF($D$19="","",Pสรุปแยก!H14)</f>
        <v>1</v>
      </c>
      <c r="I19" s="527">
        <f>IF($D$19="","",Pสรุปแยก!I14)</f>
        <v>0</v>
      </c>
      <c r="J19" s="527">
        <f>IF($D$19="","",Pสรุปแยก!J14)</f>
        <v>0</v>
      </c>
      <c r="K19" s="527">
        <f>IF($D$19="","",Pสรุปแยก!K14)</f>
        <v>0</v>
      </c>
      <c r="L19" s="527">
        <f>IF($D$19="","",Pสรุปแยก!L14)</f>
        <v>0</v>
      </c>
      <c r="M19" s="527">
        <f>IF($D$19="","",Pสรุปแยก!M14)</f>
        <v>0</v>
      </c>
      <c r="N19" s="461" t="s">
        <v>174</v>
      </c>
      <c r="O19" s="615">
        <f>IF(พัฒนาผู้เรียน!$J$7="","",COUNTIF('Pพัฒนาผู้เรียน '!$J$7:$J$46,O18))</f>
        <v>3</v>
      </c>
      <c r="P19" s="615"/>
      <c r="Q19" s="615">
        <f>IF(พัฒนาผู้เรียน!$J$7="","",COUNTIF('Pพัฒนาผู้เรียน '!$J$7:$J$46,Q18))</f>
        <v>0</v>
      </c>
      <c r="R19" s="615"/>
      <c r="S19" s="260"/>
      <c r="T19" s="517"/>
    </row>
    <row r="20" spans="2:20" ht="18.95" customHeight="1">
      <c r="B20" s="517"/>
      <c r="C20" s="260"/>
      <c r="D20" s="527" t="str">
        <f>IF(กำหนดรายวิชา!E13="","",กำหนดรายวิชา!E13)</f>
        <v>ส11102</v>
      </c>
      <c r="E20" s="461" t="str">
        <f>IF(กำหนดรายวิชา!F13="","",กำหนดรายวิชา!F13)</f>
        <v>ประวัติศาสตร์</v>
      </c>
      <c r="F20" s="527">
        <f>IF($D$20="","",Pสรุปแยก!F15)</f>
        <v>2</v>
      </c>
      <c r="G20" s="527">
        <f>IF($D$20="","",Pสรุปแยก!G15)</f>
        <v>1</v>
      </c>
      <c r="H20" s="527">
        <f>IF($D$20="","",Pสรุปแยก!H15)</f>
        <v>0</v>
      </c>
      <c r="I20" s="527">
        <f>IF($D$20="","",Pสรุปแยก!I15)</f>
        <v>0</v>
      </c>
      <c r="J20" s="527">
        <f>IF($D$20="","",Pสรุปแยก!J15)</f>
        <v>0</v>
      </c>
      <c r="K20" s="527">
        <f>IF($D$20="","",Pสรุปแยก!K15)</f>
        <v>0</v>
      </c>
      <c r="L20" s="527">
        <f>IF($D$20="","",Pสรุปแยก!L15)</f>
        <v>0</v>
      </c>
      <c r="M20" s="527">
        <f>IF($D$20="","",Pสรุปแยก!M15)</f>
        <v>0</v>
      </c>
      <c r="N20" s="528" t="s">
        <v>16</v>
      </c>
      <c r="O20" s="529" t="s">
        <v>181</v>
      </c>
      <c r="P20" s="529" t="s">
        <v>182</v>
      </c>
      <c r="Q20" s="614" t="s">
        <v>17</v>
      </c>
      <c r="R20" s="614"/>
      <c r="S20" s="260"/>
      <c r="T20" s="517"/>
    </row>
    <row r="21" spans="2:20" ht="18.95" customHeight="1">
      <c r="B21" s="517"/>
      <c r="C21" s="260"/>
      <c r="D21" s="527" t="str">
        <f>IF(กำหนดรายวิชา!E14="","",กำหนดรายวิชา!E14)</f>
        <v>พ11101</v>
      </c>
      <c r="E21" s="461" t="str">
        <f>IF(กำหนดรายวิชา!F14="","",กำหนดรายวิชา!F14)</f>
        <v>สุขศึกษาและพลศึกษา</v>
      </c>
      <c r="F21" s="527">
        <f>IF($D$21="","",Pสรุปแยก!F16)</f>
        <v>1</v>
      </c>
      <c r="G21" s="527">
        <f>IF($D$21="","",Pสรุปแยก!G16)</f>
        <v>1</v>
      </c>
      <c r="H21" s="527">
        <f>IF($D$21="","",Pสรุปแยก!H16)</f>
        <v>1</v>
      </c>
      <c r="I21" s="527">
        <f>IF($D$21="","",Pสรุปแยก!I16)</f>
        <v>0</v>
      </c>
      <c r="J21" s="527">
        <f>IF($D$21="","",Pสรุปแยก!J16)</f>
        <v>0</v>
      </c>
      <c r="K21" s="527">
        <f>IF($D$21="","",Pสรุปแยก!K16)</f>
        <v>0</v>
      </c>
      <c r="L21" s="527">
        <f>IF($D$21="","",Pสรุปแยก!L16)</f>
        <v>0</v>
      </c>
      <c r="M21" s="527">
        <f>IF($D$21="","",Pสรุปแยก!M16)</f>
        <v>0</v>
      </c>
      <c r="N21" s="624" t="s">
        <v>183</v>
      </c>
      <c r="O21" s="619"/>
      <c r="P21" s="619"/>
      <c r="Q21" s="619"/>
      <c r="R21" s="619"/>
      <c r="S21" s="260"/>
      <c r="T21" s="517"/>
    </row>
    <row r="22" spans="2:20" ht="18.95" customHeight="1">
      <c r="B22" s="517"/>
      <c r="C22" s="260"/>
      <c r="D22" s="527" t="str">
        <f>IF(กำหนดรายวิชา!E15="","",กำหนดรายวิชา!E15)</f>
        <v>ศ11101</v>
      </c>
      <c r="E22" s="461" t="str">
        <f>IF(กำหนดรายวิชา!F15="","",กำหนดรายวิชา!F15)</f>
        <v>ศิลปะ</v>
      </c>
      <c r="F22" s="527">
        <f>IF($D$22="","",Pสรุปแยก!F17)</f>
        <v>1</v>
      </c>
      <c r="G22" s="527">
        <f>IF($D$22="","",Pสรุปแยก!G17)</f>
        <v>1</v>
      </c>
      <c r="H22" s="527">
        <f>IF($D$22="","",Pสรุปแยก!H17)</f>
        <v>1</v>
      </c>
      <c r="I22" s="527">
        <f>IF($D$22="","",Pสรุปแยก!I17)</f>
        <v>0</v>
      </c>
      <c r="J22" s="527">
        <f>IF($D$22="","",Pสรุปแยก!J17)</f>
        <v>0</v>
      </c>
      <c r="K22" s="527">
        <f>IF($D$22="","",Pสรุปแยก!K17)</f>
        <v>0</v>
      </c>
      <c r="L22" s="527">
        <f>IF($D$22="","",Pสรุปแยก!L17)</f>
        <v>0</v>
      </c>
      <c r="M22" s="527">
        <f>IF($D$22="","",Pสรุปแยก!M17)</f>
        <v>0</v>
      </c>
      <c r="N22" s="624"/>
      <c r="O22" s="619"/>
      <c r="P22" s="619"/>
      <c r="Q22" s="619"/>
      <c r="R22" s="619"/>
      <c r="S22" s="260"/>
      <c r="T22" s="517"/>
    </row>
    <row r="23" spans="2:20" ht="18.95" customHeight="1">
      <c r="B23" s="517"/>
      <c r="C23" s="260"/>
      <c r="D23" s="527" t="str">
        <f>IF(กำหนดรายวิชา!E16="","",กำหนดรายวิชา!E16)</f>
        <v>ง11101</v>
      </c>
      <c r="E23" s="461" t="str">
        <f>IF(กำหนดรายวิชา!F16="","",กำหนดรายวิชา!F16)</f>
        <v>การงานอาชีพ</v>
      </c>
      <c r="F23" s="527">
        <f>IF($D$23="","",Pสรุปแยก!F18)</f>
        <v>1</v>
      </c>
      <c r="G23" s="527">
        <f>IF($D$23="","",Pสรุปแยก!G18)</f>
        <v>1</v>
      </c>
      <c r="H23" s="527">
        <f>IF($D$23="","",Pสรุปแยก!H18)</f>
        <v>1</v>
      </c>
      <c r="I23" s="527">
        <f>IF($D$23="","",Pสรุปแยก!I18)</f>
        <v>0</v>
      </c>
      <c r="J23" s="527">
        <f>IF($D$23="","",Pสรุปแยก!J18)</f>
        <v>0</v>
      </c>
      <c r="K23" s="527">
        <f>IF($D$23="","",Pสรุปแยก!K18)</f>
        <v>0</v>
      </c>
      <c r="L23" s="527">
        <f>IF($D$23="","",Pสรุปแยก!L18)</f>
        <v>0</v>
      </c>
      <c r="M23" s="527">
        <f>IF($D$23="","",Pสรุปแยก!M18)</f>
        <v>0</v>
      </c>
      <c r="N23" s="624" t="s">
        <v>184</v>
      </c>
      <c r="O23" s="619"/>
      <c r="P23" s="619"/>
      <c r="Q23" s="619"/>
      <c r="R23" s="619"/>
      <c r="S23" s="260"/>
      <c r="T23" s="517"/>
    </row>
    <row r="24" spans="2:20" ht="18.95" customHeight="1">
      <c r="B24" s="517"/>
      <c r="C24" s="260"/>
      <c r="D24" s="527" t="str">
        <f>IF(กำหนดรายวิชา!E17="","",กำหนดรายวิชา!E17)</f>
        <v>อ11101</v>
      </c>
      <c r="E24" s="461" t="str">
        <f>IF(กำหนดรายวิชา!F17="","",กำหนดรายวิชา!F17)</f>
        <v>ภาษาอังกฤษพื้นฐาน</v>
      </c>
      <c r="F24" s="527">
        <f>IF($D$24="","",Pสรุปแยก!F19)</f>
        <v>1</v>
      </c>
      <c r="G24" s="527">
        <f>IF($D$24="","",Pสรุปแยก!G19)</f>
        <v>0</v>
      </c>
      <c r="H24" s="527">
        <f>IF($D$24="","",Pสรุปแยก!H19)</f>
        <v>0</v>
      </c>
      <c r="I24" s="527">
        <f>IF($D$24="","",Pสรุปแยก!I19)</f>
        <v>1</v>
      </c>
      <c r="J24" s="527">
        <f>IF($D$24="","",Pสรุปแยก!J19)</f>
        <v>1</v>
      </c>
      <c r="K24" s="527">
        <f>IF($D$24="","",Pสรุปแยก!K19)</f>
        <v>0</v>
      </c>
      <c r="L24" s="527">
        <f>IF($D$24="","",Pสรุปแยก!L19)</f>
        <v>0</v>
      </c>
      <c r="M24" s="527">
        <f>IF($D$24="","",Pสรุปแยก!M19)</f>
        <v>0</v>
      </c>
      <c r="N24" s="624"/>
      <c r="O24" s="619"/>
      <c r="P24" s="619"/>
      <c r="Q24" s="619"/>
      <c r="R24" s="619"/>
      <c r="S24" s="260"/>
      <c r="T24" s="517"/>
    </row>
    <row r="25" spans="2:20" ht="18.95" customHeight="1">
      <c r="B25" s="517"/>
      <c r="C25" s="260"/>
      <c r="D25" s="527">
        <f>IF(กำหนดรายวิชา!E18="","",กำหนดรายวิชา!E18)</f>
        <v>10</v>
      </c>
      <c r="E25" s="461">
        <f>IF(กำหนดรายวิชา!F18="","",กำหนดรายวิชา!F18)</f>
        <v>10</v>
      </c>
      <c r="F25" s="527">
        <f>IF($D$25="","",Pสรุปแยก!F20)</f>
        <v>1</v>
      </c>
      <c r="G25" s="527">
        <f>IF($D$25="","",Pสรุปแยก!G20)</f>
        <v>0</v>
      </c>
      <c r="H25" s="527">
        <f>IF($D$25="","",Pสรุปแยก!H20)</f>
        <v>0</v>
      </c>
      <c r="I25" s="527">
        <f>IF($D$25="","",Pสรุปแยก!I20)</f>
        <v>0</v>
      </c>
      <c r="J25" s="527">
        <f>IF($D$25="","",Pสรุปแยก!J20)</f>
        <v>1</v>
      </c>
      <c r="K25" s="527">
        <f>IF($D$25="","",Pสรุปแยก!K20)</f>
        <v>1</v>
      </c>
      <c r="L25" s="527">
        <f>IF($D$25="","",Pสรุปแยก!L20)</f>
        <v>0</v>
      </c>
      <c r="M25" s="527">
        <f>IF($D$25="","",Pสรุปแยก!M20)</f>
        <v>0</v>
      </c>
      <c r="N25" s="624" t="s">
        <v>185</v>
      </c>
      <c r="O25" s="619"/>
      <c r="P25" s="619"/>
      <c r="Q25" s="619"/>
      <c r="R25" s="619"/>
      <c r="S25" s="260"/>
      <c r="T25" s="517"/>
    </row>
    <row r="26" spans="2:20" ht="18.95" customHeight="1">
      <c r="B26" s="517"/>
      <c r="C26" s="260"/>
      <c r="D26" s="527">
        <f>IF(กำหนดรายวิชา!E19="","",กำหนดรายวิชา!E19)</f>
        <v>11</v>
      </c>
      <c r="E26" s="461">
        <f>IF(กำหนดรายวิชา!F19="","",กำหนดรายวิชา!F19)</f>
        <v>11</v>
      </c>
      <c r="F26" s="527">
        <f>IF($D$26="","",Pสรุปแยก!F21)</f>
        <v>1</v>
      </c>
      <c r="G26" s="527">
        <f>IF($D$26="","",Pสรุปแยก!G21)</f>
        <v>0</v>
      </c>
      <c r="H26" s="527">
        <f>IF($D$26="","",Pสรุปแยก!H21)</f>
        <v>0</v>
      </c>
      <c r="I26" s="527">
        <f>IF($D$26="","",Pสรุปแยก!I21)</f>
        <v>0</v>
      </c>
      <c r="J26" s="527">
        <f>IF($D$26="","",Pสรุปแยก!J21)</f>
        <v>1</v>
      </c>
      <c r="K26" s="527">
        <f>IF($D$26="","",Pสรุปแยก!K21)</f>
        <v>1</v>
      </c>
      <c r="L26" s="527">
        <f>IF($D$26="","",Pสรุปแยก!L21)</f>
        <v>0</v>
      </c>
      <c r="M26" s="527">
        <f>IF($D$26="","",Pสรุปแยก!M21)</f>
        <v>0</v>
      </c>
      <c r="N26" s="624"/>
      <c r="O26" s="619"/>
      <c r="P26" s="619"/>
      <c r="Q26" s="619"/>
      <c r="R26" s="619"/>
      <c r="S26" s="260"/>
      <c r="T26" s="517"/>
    </row>
    <row r="27" spans="2:20" ht="18.95" customHeight="1">
      <c r="B27" s="517"/>
      <c r="C27" s="260"/>
      <c r="D27" s="527">
        <f>IF(กำหนดรายวิชา!E20="","",กำหนดรายวิชา!E20)</f>
        <v>12</v>
      </c>
      <c r="E27" s="461">
        <f>IF(กำหนดรายวิชา!F20="","",กำหนดรายวิชา!F20)</f>
        <v>12</v>
      </c>
      <c r="F27" s="527">
        <f>IF($D$27="","",Pสรุปแยก!F22)</f>
        <v>1</v>
      </c>
      <c r="G27" s="527">
        <f>IF($D$27="","",Pสรุปแยก!G22)</f>
        <v>0</v>
      </c>
      <c r="H27" s="527">
        <f>IF($D$27="","",Pสรุปแยก!H22)</f>
        <v>0</v>
      </c>
      <c r="I27" s="527">
        <f>IF($D$27="","",Pสรุปแยก!I22)</f>
        <v>0</v>
      </c>
      <c r="J27" s="527">
        <f>IF($D$27="","",Pสรุปแยก!J22)</f>
        <v>1</v>
      </c>
      <c r="K27" s="527">
        <f>IF($D$27="","",Pสรุปแยก!K22)</f>
        <v>1</v>
      </c>
      <c r="L27" s="527">
        <f>IF($D$27="","",Pสรุปแยก!L22)</f>
        <v>0</v>
      </c>
      <c r="M27" s="527">
        <f>IF($D$27="","",Pสรุปแยก!M22)</f>
        <v>0</v>
      </c>
      <c r="N27" s="624" t="s">
        <v>186</v>
      </c>
      <c r="O27" s="619"/>
      <c r="P27" s="619"/>
      <c r="Q27" s="619"/>
      <c r="R27" s="619"/>
      <c r="S27" s="260"/>
      <c r="T27" s="517"/>
    </row>
    <row r="28" spans="2:20" ht="18.95" customHeight="1">
      <c r="B28" s="517"/>
      <c r="C28" s="260"/>
      <c r="D28" s="527">
        <f>IF(กำหนดรายวิชา!E21="","",กำหนดรายวิชา!E21)</f>
        <v>13</v>
      </c>
      <c r="E28" s="461">
        <f>IF(กำหนดรายวิชา!F21="","",กำหนดรายวิชา!F21)</f>
        <v>13</v>
      </c>
      <c r="F28" s="527">
        <f>IF($D$28="","",Pสรุปแยก!F23)</f>
        <v>1</v>
      </c>
      <c r="G28" s="527">
        <f>IF($D$28="","",Pสรุปแยก!G23)</f>
        <v>0</v>
      </c>
      <c r="H28" s="527">
        <f>IF($D$28="","",Pสรุปแยก!H23)</f>
        <v>0</v>
      </c>
      <c r="I28" s="527">
        <f>IF($D$28="","",Pสรุปแยก!I23)</f>
        <v>0</v>
      </c>
      <c r="J28" s="527">
        <f>IF($D$28="","",Pสรุปแยก!J23)</f>
        <v>1</v>
      </c>
      <c r="K28" s="527">
        <f>IF($D$28="","",Pสรุปแยก!K23)</f>
        <v>1</v>
      </c>
      <c r="L28" s="527">
        <f>IF($D$28="","",Pสรุปแยก!L23)</f>
        <v>0</v>
      </c>
      <c r="M28" s="527">
        <f>IF($D$28="","",Pสรุปแยก!M23)</f>
        <v>0</v>
      </c>
      <c r="N28" s="624"/>
      <c r="O28" s="619"/>
      <c r="P28" s="619"/>
      <c r="Q28" s="619"/>
      <c r="R28" s="619"/>
      <c r="S28" s="260"/>
      <c r="T28" s="517"/>
    </row>
    <row r="29" spans="2:20" ht="18.95" customHeight="1">
      <c r="B29" s="517"/>
      <c r="C29" s="260"/>
      <c r="D29" s="527">
        <f>IF(กำหนดรายวิชา!E22="","",กำหนดรายวิชา!E22)</f>
        <v>14</v>
      </c>
      <c r="E29" s="461">
        <f>IF(กำหนดรายวิชา!F22="","",กำหนดรายวิชา!F22)</f>
        <v>14</v>
      </c>
      <c r="F29" s="527">
        <f>IF($D$29="","",Pสรุปแยก!F24)</f>
        <v>1</v>
      </c>
      <c r="G29" s="527">
        <f>IF($D$29="","",Pสรุปแยก!G24)</f>
        <v>0</v>
      </c>
      <c r="H29" s="527">
        <f>IF($D$29="","",Pสรุปแยก!H24)</f>
        <v>0</v>
      </c>
      <c r="I29" s="527">
        <f>IF($D$29="","",Pสรุปแยก!I24)</f>
        <v>0</v>
      </c>
      <c r="J29" s="527">
        <f>IF($D$29="","",Pสรุปแยก!J24)</f>
        <v>1</v>
      </c>
      <c r="K29" s="527">
        <f>IF($D$29="","",Pสรุปแยก!K24)</f>
        <v>1</v>
      </c>
      <c r="L29" s="527">
        <f>IF($D$29="","",Pสรุปแยก!L24)</f>
        <v>0</v>
      </c>
      <c r="M29" s="527">
        <f>IF($D$29="","",Pสรุปแยก!M24)</f>
        <v>0</v>
      </c>
      <c r="N29" s="625" t="s">
        <v>187</v>
      </c>
      <c r="O29" s="619"/>
      <c r="P29" s="619"/>
      <c r="Q29" s="619"/>
      <c r="R29" s="619"/>
      <c r="S29" s="260"/>
      <c r="T29" s="517"/>
    </row>
    <row r="30" spans="2:20" ht="18.95" customHeight="1">
      <c r="B30" s="517"/>
      <c r="C30" s="260"/>
      <c r="D30" s="527">
        <f>IF(กำหนดรายวิชา!E23="","",กำหนดรายวิชา!E23)</f>
        <v>15</v>
      </c>
      <c r="E30" s="461">
        <f>IF(กำหนดรายวิชา!F23="","",กำหนดรายวิชา!F23)</f>
        <v>15</v>
      </c>
      <c r="F30" s="527">
        <f>IF($D$30="","",Pสรุปแยก!F25)</f>
        <v>1</v>
      </c>
      <c r="G30" s="527">
        <f>IF($D$30="","",Pสรุปแยก!G25)</f>
        <v>0</v>
      </c>
      <c r="H30" s="527">
        <f>IF($D$30="","",Pสรุปแยก!H25)</f>
        <v>0</v>
      </c>
      <c r="I30" s="527">
        <f>IF($D$30="","",Pสรุปแยก!I25)</f>
        <v>1</v>
      </c>
      <c r="J30" s="527">
        <f>IF($D$30="","",Pสรุปแยก!J25)</f>
        <v>1</v>
      </c>
      <c r="K30" s="527">
        <f>IF($D$30="","",Pสรุปแยก!K25)</f>
        <v>0</v>
      </c>
      <c r="L30" s="527">
        <f>IF($D$30="","",Pสรุปแยก!L25)</f>
        <v>0</v>
      </c>
      <c r="M30" s="527">
        <f>IF($D$30="","",Pสรุปแยก!M25)</f>
        <v>0</v>
      </c>
      <c r="N30" s="625"/>
      <c r="O30" s="619"/>
      <c r="P30" s="619"/>
      <c r="Q30" s="619"/>
      <c r="R30" s="619"/>
      <c r="S30" s="260"/>
      <c r="T30" s="517"/>
    </row>
    <row r="31" spans="2:20" ht="18.95" customHeight="1">
      <c r="B31" s="517"/>
      <c r="C31" s="260"/>
      <c r="D31" s="527">
        <f>IF(กำหนดรายวิชา!E24="","",กำหนดรายวิชา!E24)</f>
        <v>16</v>
      </c>
      <c r="E31" s="461">
        <f>IF(กำหนดรายวิชา!F24="","",กำหนดรายวิชา!F24)</f>
        <v>16</v>
      </c>
      <c r="F31" s="527">
        <f>IF($D$31="","",Pสรุปแยก!F26)</f>
        <v>1</v>
      </c>
      <c r="G31" s="527">
        <f>IF($D$31="","",Pสรุปแยก!G26)</f>
        <v>0</v>
      </c>
      <c r="H31" s="527">
        <f>IF($D$31="","",Pสรุปแยก!H26)</f>
        <v>0</v>
      </c>
      <c r="I31" s="527">
        <f>IF($D$31="","",Pสรุปแยก!I26)</f>
        <v>1</v>
      </c>
      <c r="J31" s="527">
        <f>IF($D$31="","",Pสรุปแยก!J26)</f>
        <v>1</v>
      </c>
      <c r="K31" s="527">
        <f>IF($D$31="","",Pสรุปแยก!K26)</f>
        <v>0</v>
      </c>
      <c r="L31" s="527">
        <f>IF($D$31="","",Pสรุปแยก!L26)</f>
        <v>0</v>
      </c>
      <c r="M31" s="527">
        <f>IF($D$31="","",Pสรุปแยก!M26)</f>
        <v>0</v>
      </c>
      <c r="N31" s="633"/>
      <c r="O31" s="620"/>
      <c r="P31" s="620"/>
      <c r="Q31" s="620"/>
      <c r="R31" s="620"/>
      <c r="S31" s="260"/>
      <c r="T31" s="517"/>
    </row>
    <row r="32" spans="2:20" ht="18.95" customHeight="1">
      <c r="B32" s="517"/>
      <c r="C32" s="260"/>
      <c r="D32" s="527">
        <f>IF(กำหนดรายวิชา!E25="","",กำหนดรายวิชา!E25)</f>
        <v>17</v>
      </c>
      <c r="E32" s="461">
        <f>IF(กำหนดรายวิชา!F25="","",กำหนดรายวิชา!F25)</f>
        <v>17</v>
      </c>
      <c r="F32" s="527">
        <f>IF($D$32="","",Pสรุปแยก!F27)</f>
        <v>0</v>
      </c>
      <c r="G32" s="527">
        <f>IF($D$32="","",Pสรุปแยก!G27)</f>
        <v>0</v>
      </c>
      <c r="H32" s="527">
        <f>IF($D$32="","",Pสรุปแยก!H27)</f>
        <v>1</v>
      </c>
      <c r="I32" s="527">
        <f>IF($D$32="","",Pสรุปแยก!I27)</f>
        <v>1</v>
      </c>
      <c r="J32" s="527">
        <f>IF($D$32="","",Pสรุปแยก!J27)</f>
        <v>1</v>
      </c>
      <c r="K32" s="527">
        <f>IF($D$32="","",Pสรุปแยก!K27)</f>
        <v>0</v>
      </c>
      <c r="L32" s="527">
        <f>IF($D$32="","",Pสรุปแยก!L27)</f>
        <v>0</v>
      </c>
      <c r="M32" s="527">
        <f>IF($D$32="","",Pสรุปแยก!M27)</f>
        <v>0</v>
      </c>
      <c r="N32" s="634"/>
      <c r="O32" s="621"/>
      <c r="P32" s="621"/>
      <c r="Q32" s="621"/>
      <c r="R32" s="621"/>
      <c r="S32" s="260"/>
      <c r="T32" s="517"/>
    </row>
    <row r="33" spans="2:20" ht="14.1" customHeight="1">
      <c r="B33" s="517"/>
      <c r="C33" s="260"/>
      <c r="D33" s="530"/>
      <c r="E33" s="531"/>
      <c r="F33" s="531"/>
      <c r="G33" s="531"/>
      <c r="H33" s="531"/>
      <c r="I33" s="531"/>
      <c r="J33" s="531"/>
      <c r="K33" s="531"/>
      <c r="L33" s="531"/>
      <c r="M33" s="531"/>
      <c r="N33" s="521"/>
      <c r="O33" s="521"/>
      <c r="P33" s="521"/>
      <c r="Q33" s="521"/>
      <c r="R33" s="521"/>
      <c r="S33" s="260"/>
      <c r="T33" s="517"/>
    </row>
    <row r="34" spans="2:20" s="46" customFormat="1" ht="18" customHeight="1">
      <c r="B34" s="173"/>
      <c r="C34" s="23"/>
      <c r="D34" s="537"/>
      <c r="E34" s="538" t="str">
        <f>IF(D35="","","ลงชื่อ")</f>
        <v>ลงชื่อ</v>
      </c>
      <c r="F34" s="627" t="str">
        <f>IF(D35="","","ครูประจำชั้น")</f>
        <v>ครูประจำชั้น</v>
      </c>
      <c r="G34" s="627"/>
      <c r="H34" s="627"/>
      <c r="I34" s="627"/>
      <c r="J34" s="491"/>
      <c r="K34" s="491"/>
      <c r="L34" s="626" t="str">
        <f>IF(K35="","","ลงชื่อ")</f>
        <v>ลงชื่อ</v>
      </c>
      <c r="M34" s="626"/>
      <c r="N34" s="539"/>
      <c r="O34" s="617" t="str">
        <f>IF(K35="","","ครูประจำชั้น")</f>
        <v>ครูประจำชั้น</v>
      </c>
      <c r="P34" s="617"/>
      <c r="Q34" s="617"/>
      <c r="R34" s="490"/>
      <c r="S34" s="23"/>
      <c r="T34" s="173"/>
    </row>
    <row r="35" spans="2:20" s="46" customFormat="1" ht="18" customHeight="1">
      <c r="B35" s="173"/>
      <c r="C35" s="23"/>
      <c r="D35" s="622" t="str">
        <f>IF(ข้อมูลพื้นฐาน!T9="","","("&amp;ข้อมูลพื้นฐาน!T9&amp;")")</f>
        <v>(นางสาวแพรวา  สื่อบ้านครูปุยฝ้าย)</v>
      </c>
      <c r="E35" s="622"/>
      <c r="F35" s="622"/>
      <c r="G35" s="622"/>
      <c r="H35" s="622"/>
      <c r="I35" s="538"/>
      <c r="J35" s="538"/>
      <c r="K35" s="628" t="str">
        <f>IF(ข้อมูลพื้นฐาน!T8="","","("&amp;ข้อมูลพื้นฐาน!T8&amp;")")</f>
        <v>(นางสาวปุยฝ้าย  สื่อบ้านครูปุยฝ้าย)</v>
      </c>
      <c r="L35" s="628"/>
      <c r="M35" s="628"/>
      <c r="N35" s="628"/>
      <c r="O35" s="628"/>
      <c r="P35" s="628"/>
      <c r="Q35" s="490"/>
      <c r="R35" s="490"/>
      <c r="S35" s="23"/>
      <c r="T35" s="173"/>
    </row>
    <row r="36" spans="2:20" s="46" customFormat="1" ht="15" customHeight="1">
      <c r="B36" s="173"/>
      <c r="C36" s="23"/>
      <c r="D36" s="537"/>
      <c r="E36" s="622"/>
      <c r="F36" s="622"/>
      <c r="G36" s="622"/>
      <c r="H36" s="622"/>
      <c r="I36" s="538"/>
      <c r="J36" s="491"/>
      <c r="K36" s="491"/>
      <c r="L36" s="491"/>
      <c r="M36" s="491"/>
      <c r="N36" s="491"/>
      <c r="O36" s="490"/>
      <c r="P36" s="490"/>
      <c r="Q36" s="490"/>
      <c r="R36" s="490"/>
      <c r="S36" s="23"/>
      <c r="T36" s="173"/>
    </row>
    <row r="37" spans="2:20" s="46" customFormat="1" ht="18" customHeight="1">
      <c r="B37" s="173"/>
      <c r="C37" s="23"/>
      <c r="D37" s="537"/>
      <c r="E37" s="538" t="str">
        <f>IF(D38="","","ลงชื่อ")</f>
        <v>ลงชื่อ</v>
      </c>
      <c r="F37" s="627" t="str">
        <f>IF(D38="","",ข้อมูลพื้นฐาน!L9)</f>
        <v>รองผู้อำนวยการฝ่ายวิชาการ</v>
      </c>
      <c r="G37" s="627"/>
      <c r="H37" s="627"/>
      <c r="I37" s="627"/>
      <c r="J37" s="627"/>
      <c r="K37" s="627"/>
      <c r="L37" s="626" t="str">
        <f>IF(K38="","","ลงชื่อ")</f>
        <v>ลงชื่อ</v>
      </c>
      <c r="M37" s="626"/>
      <c r="N37" s="491"/>
      <c r="O37" s="618" t="str">
        <f>IF(K38="","",ข้อมูลพื้นฐาน!L8)</f>
        <v>หัวหน้างานวิชาการ</v>
      </c>
      <c r="P37" s="618"/>
      <c r="Q37" s="618"/>
      <c r="R37" s="618"/>
      <c r="S37" s="23"/>
      <c r="T37" s="173"/>
    </row>
    <row r="38" spans="2:20" s="46" customFormat="1" ht="18" customHeight="1">
      <c r="B38" s="173"/>
      <c r="C38" s="23"/>
      <c r="D38" s="622" t="str">
        <f>IF(ข้อมูลพื้นฐาน!E9="","","("&amp;ข้อมูลพื้นฐาน!E9&amp;")")</f>
        <v>(นายภูผา  ดอทคอม)</v>
      </c>
      <c r="E38" s="622"/>
      <c r="F38" s="622"/>
      <c r="G38" s="622"/>
      <c r="H38" s="622"/>
      <c r="I38" s="538"/>
      <c r="J38" s="490"/>
      <c r="K38" s="628" t="str">
        <f>IF(ข้อมูลพื้นฐาน!E8="","","("&amp;ข้อมูลพื้นฐาน!E8&amp;")")</f>
        <v>(นางสาวน้ำเพชร  ดอทคอม)</v>
      </c>
      <c r="L38" s="628"/>
      <c r="M38" s="628"/>
      <c r="N38" s="628"/>
      <c r="O38" s="628"/>
      <c r="P38" s="628"/>
      <c r="Q38" s="490"/>
      <c r="R38" s="490"/>
      <c r="S38" s="23"/>
      <c r="T38" s="173"/>
    </row>
    <row r="39" spans="2:20" s="46" customFormat="1" ht="15" customHeight="1">
      <c r="B39" s="173"/>
      <c r="C39" s="23"/>
      <c r="D39" s="176"/>
      <c r="E39" s="540"/>
      <c r="F39" s="540"/>
      <c r="G39" s="540"/>
      <c r="H39" s="540"/>
      <c r="I39" s="540"/>
      <c r="J39" s="490"/>
      <c r="K39" s="490"/>
      <c r="L39" s="490"/>
      <c r="M39" s="537"/>
      <c r="N39" s="537"/>
      <c r="O39" s="537"/>
      <c r="P39" s="491"/>
      <c r="Q39" s="490"/>
      <c r="R39" s="490"/>
      <c r="S39" s="23"/>
      <c r="T39" s="173"/>
    </row>
    <row r="40" spans="2:20" s="46" customFormat="1" ht="18" customHeight="1">
      <c r="B40" s="173"/>
      <c r="C40" s="23"/>
      <c r="D40" s="176"/>
      <c r="E40" s="623" t="str">
        <f>"อนุมัติผลการเรียน   เมื่อวันที่"&amp;"  "&amp;ข้อมูลพื้นฐาน!AA6&amp;"   "&amp;ข้อมูลพื้นฐาน!AB6&amp;"  "&amp;ข้อมูลพื้นฐาน!AD6</f>
        <v>อนุมัติผลการเรียน   เมื่อวันที่  31   มีนาคม  2567</v>
      </c>
      <c r="F40" s="623"/>
      <c r="G40" s="623"/>
      <c r="H40" s="623"/>
      <c r="I40" s="623"/>
      <c r="J40" s="623"/>
      <c r="K40" s="623"/>
      <c r="L40" s="623"/>
      <c r="M40" s="623"/>
      <c r="N40" s="623"/>
      <c r="O40" s="490"/>
      <c r="P40" s="490"/>
      <c r="Q40" s="490"/>
      <c r="R40" s="490"/>
      <c r="S40" s="23"/>
      <c r="T40" s="173"/>
    </row>
    <row r="41" spans="2:20" s="46" customFormat="1" ht="18" customHeight="1">
      <c r="B41" s="173"/>
      <c r="C41" s="23"/>
      <c r="D41" s="176"/>
      <c r="E41" s="490"/>
      <c r="F41" s="490"/>
      <c r="G41" s="490"/>
      <c r="H41" s="490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23"/>
      <c r="T41" s="173"/>
    </row>
    <row r="42" spans="2:20" s="46" customFormat="1" ht="18" customHeight="1">
      <c r="B42" s="173"/>
      <c r="C42" s="23"/>
      <c r="D42" s="176"/>
      <c r="E42" s="616" t="s">
        <v>18</v>
      </c>
      <c r="F42" s="616"/>
      <c r="G42" s="490"/>
      <c r="H42" s="490"/>
      <c r="I42" s="490"/>
      <c r="J42" s="490"/>
      <c r="K42" s="490"/>
      <c r="L42" s="490"/>
      <c r="M42" s="617" t="s">
        <v>19</v>
      </c>
      <c r="N42" s="617"/>
      <c r="O42" s="617"/>
      <c r="P42" s="617"/>
      <c r="Q42" s="490"/>
      <c r="R42" s="490"/>
      <c r="S42" s="23"/>
      <c r="T42" s="173"/>
    </row>
    <row r="43" spans="2:20" s="46" customFormat="1" ht="18" customHeight="1">
      <c r="B43" s="173"/>
      <c r="C43" s="23"/>
      <c r="D43" s="176"/>
      <c r="E43" s="623" t="str">
        <f>IF(ข้อมูลพื้นฐาน!E10="","","("&amp;ข้อมูลพื้นฐาน!E10&amp;")")</f>
        <v>(นายคอม  ดอทคอม)</v>
      </c>
      <c r="F43" s="623"/>
      <c r="G43" s="623"/>
      <c r="H43" s="623"/>
      <c r="I43" s="623"/>
      <c r="J43" s="623"/>
      <c r="K43" s="623"/>
      <c r="L43" s="623"/>
      <c r="M43" s="623"/>
      <c r="N43" s="623"/>
      <c r="O43" s="490"/>
      <c r="P43" s="490"/>
      <c r="Q43" s="490"/>
      <c r="R43" s="490"/>
      <c r="S43" s="23"/>
      <c r="T43" s="173"/>
    </row>
    <row r="44" spans="2:20" s="46" customFormat="1" ht="18" customHeight="1">
      <c r="B44" s="173"/>
      <c r="C44" s="23"/>
      <c r="D44" s="176"/>
      <c r="E44" s="623" t="str">
        <f>"ผู้อำนวยการโรงเรียน" &amp;""&amp;ข้อมูลพื้นฐาน!E5</f>
        <v>ผู้อำนวยการโรงเรียนบ้านงิ้วมีชัย</v>
      </c>
      <c r="F44" s="623"/>
      <c r="G44" s="623"/>
      <c r="H44" s="623"/>
      <c r="I44" s="623"/>
      <c r="J44" s="623"/>
      <c r="K44" s="623"/>
      <c r="L44" s="623"/>
      <c r="M44" s="623"/>
      <c r="N44" s="623"/>
      <c r="O44" s="490"/>
      <c r="P44" s="490"/>
      <c r="Q44" s="490"/>
      <c r="R44" s="490"/>
      <c r="S44" s="23"/>
      <c r="T44" s="173"/>
    </row>
    <row r="45" spans="2:20">
      <c r="B45" s="517"/>
      <c r="C45" s="260"/>
      <c r="D45" s="520"/>
      <c r="E45" s="260"/>
      <c r="F45" s="260"/>
      <c r="G45" s="260"/>
      <c r="H45" s="532"/>
      <c r="I45" s="532"/>
      <c r="J45" s="532"/>
      <c r="K45" s="532"/>
      <c r="L45" s="533"/>
      <c r="M45" s="533"/>
      <c r="N45" s="533"/>
      <c r="O45" s="533"/>
      <c r="P45" s="260"/>
      <c r="Q45" s="260"/>
      <c r="R45" s="260"/>
      <c r="S45" s="260"/>
      <c r="T45" s="517"/>
    </row>
    <row r="46" spans="2:20">
      <c r="B46" s="517"/>
      <c r="C46" s="517"/>
      <c r="D46" s="90"/>
      <c r="E46" s="517"/>
      <c r="F46" s="517"/>
      <c r="G46" s="517"/>
      <c r="H46" s="517"/>
      <c r="I46" s="517"/>
      <c r="J46" s="517"/>
      <c r="K46" s="517"/>
      <c r="L46" s="517"/>
      <c r="M46" s="517"/>
      <c r="N46" s="517"/>
      <c r="O46" s="517"/>
      <c r="P46" s="517"/>
      <c r="Q46" s="517"/>
      <c r="R46" s="517"/>
      <c r="S46" s="517"/>
      <c r="T46" s="517"/>
    </row>
  </sheetData>
  <sheetProtection algorithmName="SHA-512" hashValue="ChI2lNFv7wR97f/GFTRcTx9ROOFGRuDLAOjSj+NVjTNdNRFJvwNP0nq1ffn4AmJqaI37oW81TfCwT56r0gDHlA==" saltValue="8/IQ4ohLx0RNrJNQO0hpfg==" spinCount="100000" sheet="1" scenarios="1" formatCells="0"/>
  <mergeCells count="69">
    <mergeCell ref="G10:K10"/>
    <mergeCell ref="L10:Q10"/>
    <mergeCell ref="N31:N32"/>
    <mergeCell ref="O31:O32"/>
    <mergeCell ref="E8:F8"/>
    <mergeCell ref="E9:F9"/>
    <mergeCell ref="E10:F10"/>
    <mergeCell ref="E11:F11"/>
    <mergeCell ref="E12:F12"/>
    <mergeCell ref="O21:O22"/>
    <mergeCell ref="P21:P22"/>
    <mergeCell ref="Q21:R22"/>
    <mergeCell ref="P25:P26"/>
    <mergeCell ref="Q25:R26"/>
    <mergeCell ref="P23:P24"/>
    <mergeCell ref="Q23:R24"/>
    <mergeCell ref="Q3:R3"/>
    <mergeCell ref="D5:R5"/>
    <mergeCell ref="D14:D15"/>
    <mergeCell ref="E14:E15"/>
    <mergeCell ref="F14:M14"/>
    <mergeCell ref="N14:N15"/>
    <mergeCell ref="O14:O15"/>
    <mergeCell ref="Q14:Q15"/>
    <mergeCell ref="R14:R15"/>
    <mergeCell ref="P14:P15"/>
    <mergeCell ref="G7:P7"/>
    <mergeCell ref="G8:Q8"/>
    <mergeCell ref="G9:P9"/>
    <mergeCell ref="G11:Q11"/>
    <mergeCell ref="G12:O12"/>
    <mergeCell ref="E7:F7"/>
    <mergeCell ref="E44:N44"/>
    <mergeCell ref="N23:N24"/>
    <mergeCell ref="N21:N22"/>
    <mergeCell ref="N25:N26"/>
    <mergeCell ref="N29:N30"/>
    <mergeCell ref="E36:H36"/>
    <mergeCell ref="N27:N28"/>
    <mergeCell ref="L34:M34"/>
    <mergeCell ref="F34:I34"/>
    <mergeCell ref="L37:M37"/>
    <mergeCell ref="F37:K37"/>
    <mergeCell ref="K35:P35"/>
    <mergeCell ref="K38:P38"/>
    <mergeCell ref="E43:N43"/>
    <mergeCell ref="E40:N40"/>
    <mergeCell ref="M42:N42"/>
    <mergeCell ref="E42:F42"/>
    <mergeCell ref="O42:P42"/>
    <mergeCell ref="O37:R37"/>
    <mergeCell ref="O23:O24"/>
    <mergeCell ref="O25:O26"/>
    <mergeCell ref="O29:O30"/>
    <mergeCell ref="O27:O28"/>
    <mergeCell ref="P31:P32"/>
    <mergeCell ref="Q31:R32"/>
    <mergeCell ref="D35:H35"/>
    <mergeCell ref="P27:P28"/>
    <mergeCell ref="Q27:R28"/>
    <mergeCell ref="P29:P30"/>
    <mergeCell ref="O34:Q34"/>
    <mergeCell ref="Q29:R30"/>
    <mergeCell ref="D38:H38"/>
    <mergeCell ref="O18:P18"/>
    <mergeCell ref="Q18:R18"/>
    <mergeCell ref="O19:P19"/>
    <mergeCell ref="Q19:R19"/>
    <mergeCell ref="Q20:R20"/>
  </mergeCells>
  <pageMargins left="0.27559055118110237" right="0" top="0.35433070866141736" bottom="0.15748031496062992" header="0.19685039370078741" footer="0.19685039370078741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00EA9"/>
  </sheetPr>
  <dimension ref="B1:U46"/>
  <sheetViews>
    <sheetView showGridLines="0" showRowColHeaders="0" topLeftCell="A31" workbookViewId="0">
      <selection activeCell="R5" sqref="R5:R6"/>
    </sheetView>
  </sheetViews>
  <sheetFormatPr defaultRowHeight="18.75"/>
  <cols>
    <col min="1" max="1" width="14.375" style="399" customWidth="1"/>
    <col min="2" max="2" width="4.75" style="399" customWidth="1"/>
    <col min="3" max="3" width="3.625" style="399" customWidth="1"/>
    <col min="4" max="4" width="9" style="407"/>
    <col min="5" max="5" width="4.625" style="399" customWidth="1"/>
    <col min="6" max="6" width="9" style="399"/>
    <col min="7" max="8" width="8" style="399" customWidth="1"/>
    <col min="9" max="9" width="8.25" style="399" customWidth="1"/>
    <col min="10" max="10" width="6.125" style="399" customWidth="1"/>
    <col min="11" max="14" width="6.875" style="399" customWidth="1"/>
    <col min="15" max="15" width="8.125" style="399" customWidth="1"/>
    <col min="16" max="16" width="5.5" style="399" customWidth="1"/>
    <col min="17" max="17" width="12" style="399" customWidth="1"/>
    <col min="18" max="18" width="9.875" style="399" customWidth="1"/>
    <col min="19" max="19" width="12" style="399" customWidth="1"/>
    <col min="20" max="20" width="4.375" style="399" customWidth="1"/>
    <col min="21" max="21" width="4.125" style="399" customWidth="1"/>
    <col min="22" max="16384" width="9" style="399"/>
  </cols>
  <sheetData>
    <row r="1" spans="2:21">
      <c r="B1" s="97"/>
      <c r="C1" s="97"/>
      <c r="D1" s="91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</row>
    <row r="2" spans="2:21" s="10" customFormat="1">
      <c r="B2" s="97"/>
      <c r="D2" s="60"/>
      <c r="U2" s="97"/>
    </row>
    <row r="3" spans="2:21" s="10" customFormat="1" ht="21">
      <c r="B3" s="97"/>
      <c r="D3" s="60"/>
      <c r="F3" s="635" t="s">
        <v>188</v>
      </c>
      <c r="G3" s="635"/>
      <c r="H3" s="635"/>
      <c r="I3" s="635"/>
      <c r="J3" s="635"/>
      <c r="K3" s="635"/>
      <c r="L3" s="635"/>
      <c r="M3" s="635"/>
      <c r="N3" s="635"/>
      <c r="O3" s="635"/>
      <c r="Q3" s="637" t="s">
        <v>197</v>
      </c>
      <c r="R3" s="637"/>
      <c r="S3" s="637"/>
      <c r="U3" s="97"/>
    </row>
    <row r="4" spans="2:21" s="10" customFormat="1" ht="23.1" customHeight="1">
      <c r="B4" s="97"/>
      <c r="D4" s="60"/>
      <c r="F4" s="635" t="str">
        <f>"โรงเรียน"&amp;ข้อมูลพื้นฐาน!E5&amp;"     ตำบล"&amp;ข้อมูลพื้นฐาน!E7&amp;"     อำเภอ"&amp;ข้อมูลพื้นฐาน!I7&amp;"     จังหวัด"&amp;ข้อมูลพื้นฐาน!M7</f>
        <v>โรงเรียนบ้านงิ้วมีชัย     ตำบลหนองกอมเกาะ     อำเภอเมือง     จังหวัดหนองคาย</v>
      </c>
      <c r="G4" s="635"/>
      <c r="H4" s="635"/>
      <c r="I4" s="635"/>
      <c r="J4" s="635"/>
      <c r="K4" s="635"/>
      <c r="L4" s="635"/>
      <c r="M4" s="635"/>
      <c r="N4" s="635"/>
      <c r="O4" s="635"/>
      <c r="Q4" s="637"/>
      <c r="R4" s="637"/>
      <c r="S4" s="637"/>
      <c r="U4" s="97"/>
    </row>
    <row r="5" spans="2:21" s="10" customFormat="1" ht="23.1" customHeight="1">
      <c r="B5" s="97"/>
      <c r="D5" s="60"/>
      <c r="F5" s="635" t="str">
        <f>"ชั้น"&amp;ข้อมูลพื้นฐาน!T6 &amp;"         "&amp;  "ภาคเรียนที่ " &amp;"  "&amp;ข้อมูลพื้นฐาน!T5&amp;"          "&amp; "ปีการศึกษา" &amp;" "&amp;ข้อมูลพื้นฐาน!X5</f>
        <v>ชั้นมัธยมศึกษาปีที่  1         ภาคเรียนที่   1          ปีการศึกษา 2566</v>
      </c>
      <c r="G5" s="635"/>
      <c r="H5" s="635"/>
      <c r="I5" s="635"/>
      <c r="J5" s="635"/>
      <c r="K5" s="635"/>
      <c r="L5" s="635"/>
      <c r="M5" s="635"/>
      <c r="N5" s="635"/>
      <c r="O5" s="635"/>
      <c r="Q5" s="644" t="s">
        <v>196</v>
      </c>
      <c r="R5" s="645" t="s">
        <v>343</v>
      </c>
      <c r="S5" s="636" t="s">
        <v>203</v>
      </c>
      <c r="U5" s="97"/>
    </row>
    <row r="6" spans="2:21" s="10" customFormat="1" ht="23.1" customHeight="1">
      <c r="B6" s="97"/>
      <c r="D6" s="60"/>
      <c r="F6" s="635" t="str">
        <f>"ชื่อ  "&amp;  IF(VLOOKUP($R$5,ข้อมูลนร.2!D7:J46,4,FALSE)="","",VLOOKUP($R$5,ข้อมูลนร.2!D7:J46,4,FALSE))</f>
        <v>ชื่อ  เด็กชายเหลือง  ดอทคอม</v>
      </c>
      <c r="G6" s="635"/>
      <c r="H6" s="635"/>
      <c r="I6" s="635"/>
      <c r="J6" s="635" t="str">
        <f>"เลขประจำตัว "&amp;"  "&amp;IF(VLOOKUP($R$5,ข้อมูลนร.2!D7:J46,2,FALSE)="","",VLOOKUP($R$5,ข้อมูลนร.2!D7:J46,2,FALSE))</f>
        <v>เลขประจำตัว   1111</v>
      </c>
      <c r="K6" s="635"/>
      <c r="L6" s="635"/>
      <c r="M6" s="29"/>
      <c r="N6" s="566" t="str">
        <f>"เลขที่ "&amp;U8</f>
        <v xml:space="preserve">เลขที่ </v>
      </c>
      <c r="O6" s="147" t="str">
        <f>IF(VLOOKUP($R$5,ข้อมูลนร.2!D7:J46,1,FALSE)="","",VLOOKUP($R$5,ข้อมูลนร.2!D7:J46,1,FALSE))</f>
        <v>1</v>
      </c>
      <c r="Q6" s="644"/>
      <c r="R6" s="645"/>
      <c r="S6" s="636"/>
      <c r="U6" s="97"/>
    </row>
    <row r="7" spans="2:21" s="10" customFormat="1" ht="8.1" customHeight="1">
      <c r="B7" s="97"/>
      <c r="D7" s="60"/>
      <c r="U7" s="97"/>
    </row>
    <row r="8" spans="2:21" ht="18.95" customHeight="1">
      <c r="B8" s="97"/>
      <c r="D8" s="643" t="s">
        <v>9</v>
      </c>
      <c r="E8" s="643"/>
      <c r="F8" s="643"/>
      <c r="G8" s="643"/>
      <c r="H8" s="643"/>
      <c r="I8" s="651" t="s">
        <v>189</v>
      </c>
      <c r="J8" s="642" t="s">
        <v>199</v>
      </c>
      <c r="K8" s="643" t="s">
        <v>190</v>
      </c>
      <c r="L8" s="643"/>
      <c r="M8" s="643"/>
      <c r="N8" s="643"/>
      <c r="O8" s="642" t="s">
        <v>40</v>
      </c>
      <c r="U8" s="97"/>
    </row>
    <row r="9" spans="2:21">
      <c r="B9" s="97"/>
      <c r="D9" s="643"/>
      <c r="E9" s="643"/>
      <c r="F9" s="643"/>
      <c r="G9" s="643"/>
      <c r="H9" s="643"/>
      <c r="I9" s="652"/>
      <c r="J9" s="642"/>
      <c r="K9" s="542" t="s">
        <v>60</v>
      </c>
      <c r="L9" s="542" t="s">
        <v>286</v>
      </c>
      <c r="M9" s="542" t="s">
        <v>288</v>
      </c>
      <c r="N9" s="542" t="s">
        <v>287</v>
      </c>
      <c r="O9" s="642"/>
      <c r="U9" s="97"/>
    </row>
    <row r="10" spans="2:21" ht="6" customHeight="1">
      <c r="B10" s="97"/>
      <c r="D10" s="466"/>
      <c r="E10" s="463"/>
      <c r="F10" s="464"/>
      <c r="G10" s="464"/>
      <c r="H10" s="465"/>
      <c r="I10" s="465"/>
      <c r="J10" s="400"/>
      <c r="K10" s="466"/>
      <c r="L10" s="466"/>
      <c r="M10" s="466"/>
      <c r="N10" s="466"/>
      <c r="O10" s="400"/>
      <c r="U10" s="97"/>
    </row>
    <row r="11" spans="2:21">
      <c r="B11" s="97"/>
      <c r="D11" s="401" t="str">
        <f>IF(กำหนดรายวิชา!E9="","",กำหนดรายวิชา!E9)</f>
        <v>ท11101</v>
      </c>
      <c r="E11" s="638" t="str">
        <f>IF(กำหนดรายวิชา!F9="","",กำหนดรายวิชา!F9)</f>
        <v>ภาษาไทย</v>
      </c>
      <c r="F11" s="639"/>
      <c r="G11" s="639"/>
      <c r="H11" s="640"/>
      <c r="I11" s="402" t="str">
        <f>IF(กำหนดรายวิชา!I9="","",กำหนดรายวิชา!I9)</f>
        <v>พื้นฐาน</v>
      </c>
      <c r="J11" s="401">
        <f>IF(กำหนดรายวิชา!J9="","",กำหนดรายวิชา!J9)</f>
        <v>1.5</v>
      </c>
      <c r="K11" s="401">
        <f>IF(D11="","",100)</f>
        <v>100</v>
      </c>
      <c r="L11" s="567">
        <f>IF(D11="","",VLOOKUP($R$5,Pคะแนนปลายปี!$D$6:$V$46,2,FALSE))</f>
        <v>89</v>
      </c>
      <c r="M11" s="401">
        <f>IF(D11="","",VLOOKUP($R$5,Pสรุปเกรด!$D$6:$V$45,2,FALSE))</f>
        <v>4</v>
      </c>
      <c r="N11" s="568"/>
      <c r="O11" s="568"/>
      <c r="U11" s="97"/>
    </row>
    <row r="12" spans="2:21">
      <c r="B12" s="97"/>
      <c r="D12" s="401" t="str">
        <f>IF(กำหนดรายวิชา!E10="","",กำหนดรายวิชา!E10)</f>
        <v>ค11101</v>
      </c>
      <c r="E12" s="638" t="str">
        <f>IF(กำหนดรายวิชา!F10="","",กำหนดรายวิชา!F10)</f>
        <v>คณิตศาสตร์</v>
      </c>
      <c r="F12" s="639"/>
      <c r="G12" s="639"/>
      <c r="H12" s="640"/>
      <c r="I12" s="402" t="str">
        <f>IF(กำหนดรายวิชา!I10="","",กำหนดรายวิชา!I10)</f>
        <v>พื้นฐาน</v>
      </c>
      <c r="J12" s="401">
        <f>IF(กำหนดรายวิชา!J10="","",กำหนดรายวิชา!J10)</f>
        <v>1.5</v>
      </c>
      <c r="K12" s="401">
        <f t="shared" ref="K12:K27" si="0">IF(D12="","",100)</f>
        <v>100</v>
      </c>
      <c r="L12" s="567">
        <f>IF(D12="","",VLOOKUP($R$5,Pคะแนนปลายปี!$D$6:$V$46,3,FALSE))</f>
        <v>90</v>
      </c>
      <c r="M12" s="401">
        <f>IF(D12="","",VLOOKUP($R$5,Pสรุปเกรด!$D$6:$V$45,3,FALSE))</f>
        <v>4</v>
      </c>
      <c r="N12" s="568"/>
      <c r="O12" s="568"/>
      <c r="U12" s="97"/>
    </row>
    <row r="13" spans="2:21">
      <c r="B13" s="97"/>
      <c r="D13" s="401" t="str">
        <f>IF(กำหนดรายวิชา!E11="","",กำหนดรายวิชา!E11)</f>
        <v>ว11101</v>
      </c>
      <c r="E13" s="638" t="str">
        <f>IF(กำหนดรายวิชา!F11="","",กำหนดรายวิชา!F11)</f>
        <v>วิทยาศาสตร์และเทคโนโลยี</v>
      </c>
      <c r="F13" s="639"/>
      <c r="G13" s="639"/>
      <c r="H13" s="640"/>
      <c r="I13" s="402" t="str">
        <f>IF(กำหนดรายวิชา!I11="","",กำหนดรายวิชา!I11)</f>
        <v>พื้นฐาน</v>
      </c>
      <c r="J13" s="401">
        <f>IF(กำหนดรายวิชา!J11="","",กำหนดรายวิชา!J11)</f>
        <v>1.5</v>
      </c>
      <c r="K13" s="401">
        <f t="shared" si="0"/>
        <v>100</v>
      </c>
      <c r="L13" s="567">
        <f>IF(D13="","",VLOOKUP($R$5,Pคะแนนปลายปี!$D$6:$V$46,4,FALSE))</f>
        <v>80</v>
      </c>
      <c r="M13" s="401">
        <f>IF(D13="","",VLOOKUP($R$5,Pสรุปเกรด!$D$6:$V$45,4,FALSE))</f>
        <v>4</v>
      </c>
      <c r="N13" s="568"/>
      <c r="O13" s="568"/>
      <c r="U13" s="97"/>
    </row>
    <row r="14" spans="2:21">
      <c r="B14" s="97"/>
      <c r="D14" s="401" t="str">
        <f>IF(กำหนดรายวิชา!E12="","",กำหนดรายวิชา!E12)</f>
        <v>ส11101</v>
      </c>
      <c r="E14" s="638" t="str">
        <f>IF(กำหนดรายวิชา!F12="","",กำหนดรายวิชา!F12)</f>
        <v>สังคมศึกษา ศาสนาและวัฒนธรรม</v>
      </c>
      <c r="F14" s="639"/>
      <c r="G14" s="639"/>
      <c r="H14" s="640"/>
      <c r="I14" s="402" t="str">
        <f>IF(กำหนดรายวิชา!I12="","",กำหนดรายวิชา!I12)</f>
        <v>พื้นฐาน</v>
      </c>
      <c r="J14" s="401">
        <f>IF(กำหนดรายวิชา!J12="","",กำหนดรายวิชา!J12)</f>
        <v>1</v>
      </c>
      <c r="K14" s="401">
        <f t="shared" si="0"/>
        <v>100</v>
      </c>
      <c r="L14" s="567">
        <f>IF(D14="","",VLOOKUP($R$5,Pคะแนนปลายปี!$D$6:$V$46,5,FALSE))</f>
        <v>81</v>
      </c>
      <c r="M14" s="401">
        <f>IF(D14="","",VLOOKUP($R$5,Pสรุปเกรด!$D$6:$V$45,5,FALSE))</f>
        <v>4</v>
      </c>
      <c r="N14" s="568"/>
      <c r="O14" s="568"/>
      <c r="U14" s="97"/>
    </row>
    <row r="15" spans="2:21">
      <c r="B15" s="97"/>
      <c r="D15" s="401" t="str">
        <f>IF(กำหนดรายวิชา!E13="","",กำหนดรายวิชา!E13)</f>
        <v>ส11102</v>
      </c>
      <c r="E15" s="638" t="str">
        <f>IF(กำหนดรายวิชา!F13="","",กำหนดรายวิชา!F13)</f>
        <v>ประวัติศาสตร์</v>
      </c>
      <c r="F15" s="639"/>
      <c r="G15" s="639"/>
      <c r="H15" s="640"/>
      <c r="I15" s="402" t="str">
        <f>IF(กำหนดรายวิชา!I13="","",กำหนดรายวิชา!I13)</f>
        <v>พื้นฐาน</v>
      </c>
      <c r="J15" s="401">
        <f>IF(กำหนดรายวิชา!J13="","",กำหนดรายวิชา!J13)</f>
        <v>0.5</v>
      </c>
      <c r="K15" s="401">
        <f t="shared" si="0"/>
        <v>100</v>
      </c>
      <c r="L15" s="567">
        <f>IF(D15="","",VLOOKUP($R$5,Pคะแนนปลายปี!$D$6:$V$46,6,FALSE))</f>
        <v>85</v>
      </c>
      <c r="M15" s="401">
        <f>IF(D15="","",VLOOKUP($R$5,Pสรุปเกรด!$D$6:$V$45,6,FALSE))</f>
        <v>4</v>
      </c>
      <c r="N15" s="568"/>
      <c r="O15" s="568"/>
      <c r="U15" s="97"/>
    </row>
    <row r="16" spans="2:21">
      <c r="B16" s="97"/>
      <c r="D16" s="401" t="str">
        <f>IF(กำหนดรายวิชา!E14="","",กำหนดรายวิชา!E14)</f>
        <v>พ11101</v>
      </c>
      <c r="E16" s="638" t="str">
        <f>IF(กำหนดรายวิชา!F14="","",กำหนดรายวิชา!F14)</f>
        <v>สุขศึกษาและพลศึกษา</v>
      </c>
      <c r="F16" s="639"/>
      <c r="G16" s="639"/>
      <c r="H16" s="640"/>
      <c r="I16" s="402" t="str">
        <f>IF(กำหนดรายวิชา!I14="","",กำหนดรายวิชา!I14)</f>
        <v>พื้นฐาน</v>
      </c>
      <c r="J16" s="401">
        <f>IF(กำหนดรายวิชา!J14="","",กำหนดรายวิชา!J14)</f>
        <v>0.5</v>
      </c>
      <c r="K16" s="401">
        <f t="shared" si="0"/>
        <v>100</v>
      </c>
      <c r="L16" s="567">
        <f>IF(D16="","",VLOOKUP($R$5,Pคะแนนปลายปี!$D$6:$V$46,7,FALSE))</f>
        <v>85</v>
      </c>
      <c r="M16" s="401">
        <f>IF(D16="","",VLOOKUP($R$5,Pสรุปเกรด!$D$6:$V$45,7,FALSE))</f>
        <v>4</v>
      </c>
      <c r="N16" s="568"/>
      <c r="O16" s="568"/>
      <c r="U16" s="97"/>
    </row>
    <row r="17" spans="2:21">
      <c r="B17" s="97"/>
      <c r="D17" s="401" t="str">
        <f>IF(กำหนดรายวิชา!E15="","",กำหนดรายวิชา!E15)</f>
        <v>ศ11101</v>
      </c>
      <c r="E17" s="638" t="str">
        <f>IF(กำหนดรายวิชา!F15="","",กำหนดรายวิชา!F15)</f>
        <v>ศิลปะ</v>
      </c>
      <c r="F17" s="639"/>
      <c r="G17" s="639"/>
      <c r="H17" s="640"/>
      <c r="I17" s="402" t="str">
        <f>IF(กำหนดรายวิชา!I15="","",กำหนดรายวิชา!I15)</f>
        <v>พื้นฐาน</v>
      </c>
      <c r="J17" s="401">
        <f>IF(กำหนดรายวิชา!J15="","",กำหนดรายวิชา!J15)</f>
        <v>1</v>
      </c>
      <c r="K17" s="401">
        <f t="shared" si="0"/>
        <v>100</v>
      </c>
      <c r="L17" s="567">
        <f>IF(D17="","",VLOOKUP($R$5,Pคะแนนปลายปี!$D$6:$V$46,8,FALSE))</f>
        <v>85</v>
      </c>
      <c r="M17" s="401">
        <f>IF(D17="","",VLOOKUP($R$5,Pสรุปเกรด!$D$6:$V$45,8,FALSE))</f>
        <v>4</v>
      </c>
      <c r="N17" s="568"/>
      <c r="O17" s="568"/>
      <c r="U17" s="97"/>
    </row>
    <row r="18" spans="2:21">
      <c r="B18" s="97"/>
      <c r="D18" s="401" t="str">
        <f>IF(กำหนดรายวิชา!E16="","",กำหนดรายวิชา!E16)</f>
        <v>ง11101</v>
      </c>
      <c r="E18" s="638" t="str">
        <f>IF(กำหนดรายวิชา!F16="","",กำหนดรายวิชา!F16)</f>
        <v>การงานอาชีพ</v>
      </c>
      <c r="F18" s="639"/>
      <c r="G18" s="639"/>
      <c r="H18" s="640"/>
      <c r="I18" s="402" t="str">
        <f>IF(กำหนดรายวิชา!I16="","",กำหนดรายวิชา!I16)</f>
        <v>พื้นฐาน</v>
      </c>
      <c r="J18" s="401">
        <f>IF(กำหนดรายวิชา!J16="","",กำหนดรายวิชา!J16)</f>
        <v>0.5</v>
      </c>
      <c r="K18" s="401">
        <f t="shared" si="0"/>
        <v>100</v>
      </c>
      <c r="L18" s="567">
        <f>IF(D18="","",VLOOKUP($R$5,Pคะแนนปลายปี!$D$6:$V$46,9,FALSE))</f>
        <v>85</v>
      </c>
      <c r="M18" s="401">
        <f>IF(D18="","",VLOOKUP($R$5,Pสรุปเกรด!$D$6:$V$45,9,FALSE))</f>
        <v>4</v>
      </c>
      <c r="N18" s="568"/>
      <c r="O18" s="568"/>
      <c r="U18" s="97"/>
    </row>
    <row r="19" spans="2:21">
      <c r="B19" s="97"/>
      <c r="D19" s="401" t="str">
        <f>IF(กำหนดรายวิชา!E17="","",กำหนดรายวิชา!E17)</f>
        <v>อ11101</v>
      </c>
      <c r="E19" s="638" t="str">
        <f>IF(กำหนดรายวิชา!F17="","",กำหนดรายวิชา!F17)</f>
        <v>ภาษาอังกฤษพื้นฐาน</v>
      </c>
      <c r="F19" s="639"/>
      <c r="G19" s="639"/>
      <c r="H19" s="640"/>
      <c r="I19" s="402" t="str">
        <f>IF(กำหนดรายวิชา!I17="","",กำหนดรายวิชา!I17)</f>
        <v>พื้นฐาน</v>
      </c>
      <c r="J19" s="401">
        <f>IF(กำหนดรายวิชา!J17="","",กำหนดรายวิชา!J17)</f>
        <v>1.5</v>
      </c>
      <c r="K19" s="401">
        <f t="shared" si="0"/>
        <v>100</v>
      </c>
      <c r="L19" s="567">
        <f>IF(D19="","",VLOOKUP($R$5,Pคะแนนปลายปี!$D$6:$V$46,10,FALSE))</f>
        <v>89</v>
      </c>
      <c r="M19" s="401">
        <f>IF(D19="","",VLOOKUP($R$5,Pสรุปเกรด!$D$6:$V$45,10,FALSE))</f>
        <v>4</v>
      </c>
      <c r="N19" s="568"/>
      <c r="O19" s="568"/>
      <c r="U19" s="97"/>
    </row>
    <row r="20" spans="2:21">
      <c r="B20" s="97"/>
      <c r="D20" s="401">
        <f>IF(กำหนดรายวิชา!E18="","",กำหนดรายวิชา!E18)</f>
        <v>10</v>
      </c>
      <c r="E20" s="638">
        <f>IF(กำหนดรายวิชา!F18="","",กำหนดรายวิชา!F18)</f>
        <v>10</v>
      </c>
      <c r="F20" s="639"/>
      <c r="G20" s="639"/>
      <c r="H20" s="640"/>
      <c r="I20" s="402" t="str">
        <f>IF(กำหนดรายวิชา!I18="","",กำหนดรายวิชา!I18)</f>
        <v>เพิ่มเติม</v>
      </c>
      <c r="J20" s="401">
        <f>IF(กำหนดรายวิชา!J18="","",กำหนดรายวิชา!J18)</f>
        <v>1</v>
      </c>
      <c r="K20" s="401">
        <f t="shared" si="0"/>
        <v>100</v>
      </c>
      <c r="L20" s="567">
        <f>IF(D20="","",VLOOKUP($R$5,Pคะแนนปลายปี!$D$6:$V$46,11,FALSE))</f>
        <v>80</v>
      </c>
      <c r="M20" s="401">
        <f>IF(D20="","",VLOOKUP($R$5,Pสรุปเกรด!$D$6:$V$45,11,FALSE))</f>
        <v>4</v>
      </c>
      <c r="N20" s="568"/>
      <c r="O20" s="568"/>
      <c r="U20" s="97"/>
    </row>
    <row r="21" spans="2:21">
      <c r="B21" s="97"/>
      <c r="D21" s="401">
        <f>IF(กำหนดรายวิชา!E19="","",กำหนดรายวิชา!E19)</f>
        <v>11</v>
      </c>
      <c r="E21" s="638">
        <f>IF(กำหนดรายวิชา!F19="","",กำหนดรายวิชา!F19)</f>
        <v>11</v>
      </c>
      <c r="F21" s="639"/>
      <c r="G21" s="639"/>
      <c r="H21" s="640"/>
      <c r="I21" s="402" t="str">
        <f>IF(กำหนดรายวิชา!I19="","",กำหนดรายวิชา!I19)</f>
        <v>เพิ่มเติม</v>
      </c>
      <c r="J21" s="401">
        <f>IF(กำหนดรายวิชา!J19="","",กำหนดรายวิชา!J19)</f>
        <v>1</v>
      </c>
      <c r="K21" s="401">
        <f t="shared" si="0"/>
        <v>100</v>
      </c>
      <c r="L21" s="567">
        <f>IF(D21="","",VLOOKUP($R$5,Pคะแนนปลายปี!$D$6:$V$46,12,FALSE))</f>
        <v>80</v>
      </c>
      <c r="M21" s="401">
        <f>IF(D21="","",VLOOKUP($R$5,Pสรุปเกรด!$D$6:$V$45,12,FALSE))</f>
        <v>4</v>
      </c>
      <c r="N21" s="568"/>
      <c r="O21" s="568"/>
      <c r="U21" s="97"/>
    </row>
    <row r="22" spans="2:21">
      <c r="B22" s="97"/>
      <c r="D22" s="401">
        <f>IF(กำหนดรายวิชา!E20="","",กำหนดรายวิชา!E20)</f>
        <v>12</v>
      </c>
      <c r="E22" s="638">
        <f>IF(กำหนดรายวิชา!F20="","",กำหนดรายวิชา!F20)</f>
        <v>12</v>
      </c>
      <c r="F22" s="639"/>
      <c r="G22" s="639"/>
      <c r="H22" s="640"/>
      <c r="I22" s="402" t="str">
        <f>IF(กำหนดรายวิชา!I20="","",กำหนดรายวิชา!I20)</f>
        <v>เพิ่มเติม</v>
      </c>
      <c r="J22" s="401">
        <f>IF(กำหนดรายวิชา!J20="","",กำหนดรายวิชา!J20)</f>
        <v>1</v>
      </c>
      <c r="K22" s="401">
        <f t="shared" si="0"/>
        <v>100</v>
      </c>
      <c r="L22" s="567">
        <f>IF(D22="","",VLOOKUP($R$5,Pคะแนนปลายปี!$D$6:$V$46,13,FALSE))</f>
        <v>80</v>
      </c>
      <c r="M22" s="401">
        <f>IF(D22="","",VLOOKUP($R$5,Pสรุปเกรด!$D$6:$V$45,13,FALSE))</f>
        <v>4</v>
      </c>
      <c r="N22" s="568"/>
      <c r="O22" s="568"/>
      <c r="U22" s="97"/>
    </row>
    <row r="23" spans="2:21">
      <c r="B23" s="97"/>
      <c r="D23" s="401">
        <f>IF(กำหนดรายวิชา!E21="","",กำหนดรายวิชา!E21)</f>
        <v>13</v>
      </c>
      <c r="E23" s="638">
        <f>IF(กำหนดรายวิชา!F21="","",กำหนดรายวิชา!F21)</f>
        <v>13</v>
      </c>
      <c r="F23" s="639"/>
      <c r="G23" s="639"/>
      <c r="H23" s="640"/>
      <c r="I23" s="402" t="str">
        <f>IF(กำหนดรายวิชา!I21="","",กำหนดรายวิชา!I21)</f>
        <v>เพิ่มเติม</v>
      </c>
      <c r="J23" s="401">
        <f>IF(กำหนดรายวิชา!J21="","",กำหนดรายวิชา!J21)</f>
        <v>1</v>
      </c>
      <c r="K23" s="401">
        <f t="shared" si="0"/>
        <v>100</v>
      </c>
      <c r="L23" s="567">
        <f>IF(D23="","",VLOOKUP($R$5,Pคะแนนปลายปี!$D$6:$V$46,14,FALSE))</f>
        <v>80</v>
      </c>
      <c r="M23" s="401">
        <f>IF(D23="","",VLOOKUP($R$5,Pสรุปเกรด!$D$6:$V$45,14,FALSE))</f>
        <v>4</v>
      </c>
      <c r="N23" s="568"/>
      <c r="O23" s="568"/>
      <c r="U23" s="97"/>
    </row>
    <row r="24" spans="2:21">
      <c r="B24" s="97"/>
      <c r="D24" s="401">
        <f>IF(กำหนดรายวิชา!E22="","",กำหนดรายวิชา!E22)</f>
        <v>14</v>
      </c>
      <c r="E24" s="638">
        <f>IF(กำหนดรายวิชา!F22="","",กำหนดรายวิชา!F22)</f>
        <v>14</v>
      </c>
      <c r="F24" s="639"/>
      <c r="G24" s="639"/>
      <c r="H24" s="640"/>
      <c r="I24" s="402" t="str">
        <f>IF(กำหนดรายวิชา!I22="","",กำหนดรายวิชา!I22)</f>
        <v>เพิ่มเติม</v>
      </c>
      <c r="J24" s="401">
        <f>IF(กำหนดรายวิชา!J22="","",กำหนดรายวิชา!J22)</f>
        <v>1</v>
      </c>
      <c r="K24" s="401">
        <f t="shared" si="0"/>
        <v>100</v>
      </c>
      <c r="L24" s="567">
        <f>IF(D24="","",VLOOKUP($R$5,Pคะแนนปลายปี!$D$6:$V$46,15,FALSE))</f>
        <v>80</v>
      </c>
      <c r="M24" s="401">
        <f>IF(D24="","",VLOOKUP($R$5,Pสรุปเกรด!$D$6:$V$45,15,FALSE))</f>
        <v>4</v>
      </c>
      <c r="N24" s="568"/>
      <c r="O24" s="568"/>
      <c r="U24" s="97"/>
    </row>
    <row r="25" spans="2:21">
      <c r="B25" s="97"/>
      <c r="D25" s="401">
        <f>IF(กำหนดรายวิชา!E23="","",กำหนดรายวิชา!E23)</f>
        <v>15</v>
      </c>
      <c r="E25" s="638">
        <f>IF(กำหนดรายวิชา!F23="","",กำหนดรายวิชา!F23)</f>
        <v>15</v>
      </c>
      <c r="F25" s="639"/>
      <c r="G25" s="639"/>
      <c r="H25" s="640"/>
      <c r="I25" s="402" t="str">
        <f>IF(กำหนดรายวิชา!I23="","",กำหนดรายวิชา!I23)</f>
        <v>เพิ่มเติม</v>
      </c>
      <c r="J25" s="401">
        <f>IF(กำหนดรายวิชา!J23="","",กำหนดรายวิชา!J23)</f>
        <v>1</v>
      </c>
      <c r="K25" s="401">
        <f t="shared" si="0"/>
        <v>100</v>
      </c>
      <c r="L25" s="567">
        <f>IF(D25="","",VLOOKUP($R$5,Pคะแนนปลายปี!$D$6:$V$46,16,FALSE))</f>
        <v>85</v>
      </c>
      <c r="M25" s="401">
        <f>IF(D25="","",VLOOKUP($R$5,Pสรุปเกรด!$D$6:$V$45,16,FALSE))</f>
        <v>4</v>
      </c>
      <c r="N25" s="568"/>
      <c r="O25" s="568"/>
      <c r="U25" s="97"/>
    </row>
    <row r="26" spans="2:21">
      <c r="B26" s="97"/>
      <c r="D26" s="401">
        <f>IF(กำหนดรายวิชา!E24="","",กำหนดรายวิชา!E24)</f>
        <v>16</v>
      </c>
      <c r="E26" s="638">
        <f>IF(กำหนดรายวิชา!F24="","",กำหนดรายวิชา!F24)</f>
        <v>16</v>
      </c>
      <c r="F26" s="639"/>
      <c r="G26" s="639"/>
      <c r="H26" s="640"/>
      <c r="I26" s="402" t="str">
        <f>IF(กำหนดรายวิชา!I24="","",กำหนดรายวิชา!I24)</f>
        <v>เพิ่มเติม</v>
      </c>
      <c r="J26" s="401">
        <f>IF(กำหนดรายวิชา!J24="","",กำหนดรายวิชา!J24)</f>
        <v>1</v>
      </c>
      <c r="K26" s="401">
        <f t="shared" si="0"/>
        <v>100</v>
      </c>
      <c r="L26" s="567">
        <f>IF(D26="","",VLOOKUP($R$5,Pคะแนนปลายปี!$D$6:$V$46,17,FALSE))</f>
        <v>85</v>
      </c>
      <c r="M26" s="401">
        <f>IF(D26="","",VLOOKUP($R$5,Pสรุปเกรด!$D$6:$V$45,17,FALSE))</f>
        <v>4</v>
      </c>
      <c r="N26" s="568"/>
      <c r="O26" s="568"/>
      <c r="U26" s="97"/>
    </row>
    <row r="27" spans="2:21">
      <c r="B27" s="97"/>
      <c r="D27" s="401">
        <f>IF(กำหนดรายวิชา!E25="","",กำหนดรายวิชา!E25)</f>
        <v>17</v>
      </c>
      <c r="E27" s="638">
        <f>IF(กำหนดรายวิชา!F25="","",กำหนดรายวิชา!F25)</f>
        <v>17</v>
      </c>
      <c r="F27" s="639"/>
      <c r="G27" s="639"/>
      <c r="H27" s="640"/>
      <c r="I27" s="402" t="str">
        <f>IF(กำหนดรายวิชา!I25="","",กำหนดรายวิชา!I25)</f>
        <v>เพิ่มเติม</v>
      </c>
      <c r="J27" s="401">
        <f>IF(กำหนดรายวิชา!J25="","",กำหนดรายวิชา!J25)</f>
        <v>1</v>
      </c>
      <c r="K27" s="401">
        <f t="shared" si="0"/>
        <v>100</v>
      </c>
      <c r="L27" s="567">
        <f>IF(D27="","",VLOOKUP($R$5,Pคะแนนปลายปี!$D$6:$V$46,18,FALSE))</f>
        <v>70</v>
      </c>
      <c r="M27" s="401">
        <f>IF(D27="","",VLOOKUP($R$5,Pสรุปเกรด!$D$6:$V$45,18,FALSE))</f>
        <v>3</v>
      </c>
      <c r="N27" s="568"/>
      <c r="O27" s="568"/>
      <c r="U27" s="97"/>
    </row>
    <row r="28" spans="2:21">
      <c r="B28" s="97"/>
      <c r="D28" s="401"/>
      <c r="E28" s="653" t="s">
        <v>174</v>
      </c>
      <c r="F28" s="654"/>
      <c r="G28" s="654"/>
      <c r="H28" s="655"/>
      <c r="I28" s="402"/>
      <c r="J28" s="403"/>
      <c r="K28" s="403"/>
      <c r="L28" s="403"/>
      <c r="M28" s="403"/>
      <c r="N28" s="543"/>
      <c r="O28" s="543"/>
      <c r="U28" s="97"/>
    </row>
    <row r="29" spans="2:21">
      <c r="B29" s="97"/>
      <c r="D29" s="401"/>
      <c r="E29" s="638" t="str">
        <f>IF(พัฒนาผู้เรียน!F6="","",พัฒนาผู้เรียน!F6)</f>
        <v>แนะแนว</v>
      </c>
      <c r="F29" s="639"/>
      <c r="G29" s="639"/>
      <c r="H29" s="640"/>
      <c r="I29" s="402" t="s">
        <v>192</v>
      </c>
      <c r="J29" s="403"/>
      <c r="K29" s="403" t="str">
        <f>IF(E29="","",VLOOKUP($R$5,'Pพัฒนาผู้เรียน '!$D$7:$K$46,3,FALSE))</f>
        <v>ผ่าน</v>
      </c>
      <c r="L29" s="403"/>
      <c r="M29" s="403"/>
      <c r="N29" s="543"/>
      <c r="O29" s="543"/>
      <c r="U29" s="97"/>
    </row>
    <row r="30" spans="2:21">
      <c r="B30" s="97"/>
      <c r="D30" s="401"/>
      <c r="E30" s="638" t="str">
        <f>IF(พัฒนาผู้เรียน!G6="","",พัฒนาผู้เรียน!G6)</f>
        <v>ลูกเสือ/เนตรนารี</v>
      </c>
      <c r="F30" s="639"/>
      <c r="G30" s="639"/>
      <c r="H30" s="640"/>
      <c r="I30" s="402" t="s">
        <v>192</v>
      </c>
      <c r="J30" s="403"/>
      <c r="K30" s="403" t="str">
        <f>IF(E30="","",VLOOKUP($R$5,'Pพัฒนาผู้เรียน '!$D$7:$K$46,4,FALSE))</f>
        <v>ผ่าน</v>
      </c>
      <c r="L30" s="403"/>
      <c r="M30" s="403"/>
      <c r="N30" s="543"/>
      <c r="O30" s="543"/>
      <c r="U30" s="97"/>
    </row>
    <row r="31" spans="2:21">
      <c r="B31" s="97"/>
      <c r="D31" s="401"/>
      <c r="E31" s="638" t="str">
        <f>IF(พัฒนาผู้เรียน!H6="","",พัฒนาผู้เรียน!H6)</f>
        <v>ชุมนุม</v>
      </c>
      <c r="F31" s="639"/>
      <c r="G31" s="639"/>
      <c r="H31" s="640"/>
      <c r="I31" s="402" t="s">
        <v>192</v>
      </c>
      <c r="J31" s="403"/>
      <c r="K31" s="403" t="str">
        <f>IF(E31="","",VLOOKUP($R$5,'Pพัฒนาผู้เรียน '!$D$7:$K$46,5,FALSE))</f>
        <v>ผ่าน</v>
      </c>
      <c r="L31" s="403"/>
      <c r="M31" s="403"/>
      <c r="N31" s="543"/>
      <c r="O31" s="543"/>
      <c r="U31" s="97"/>
    </row>
    <row r="32" spans="2:21">
      <c r="B32" s="97"/>
      <c r="D32" s="401"/>
      <c r="E32" s="638" t="str">
        <f>IF(พัฒนาผู้เรียน!I6="","",พัฒนาผู้เรียน!I6)</f>
        <v>เพื่อสังคมและสาธารณประโยชน์</v>
      </c>
      <c r="F32" s="639"/>
      <c r="G32" s="639"/>
      <c r="H32" s="640"/>
      <c r="I32" s="402" t="s">
        <v>192</v>
      </c>
      <c r="J32" s="403"/>
      <c r="K32" s="403" t="str">
        <f>IF(E32="","",VLOOKUP($R$5,'Pพัฒนาผู้เรียน '!$D$7:$K$46,6,FALSE))</f>
        <v>ผ่าน</v>
      </c>
      <c r="L32" s="403"/>
      <c r="M32" s="403"/>
      <c r="N32" s="543"/>
      <c r="O32" s="543"/>
      <c r="U32" s="97"/>
    </row>
    <row r="33" spans="2:21" ht="15.95" customHeight="1">
      <c r="B33" s="97"/>
      <c r="D33" s="404"/>
      <c r="E33" s="646"/>
      <c r="F33" s="647"/>
      <c r="G33" s="647"/>
      <c r="H33" s="648"/>
      <c r="I33" s="405"/>
      <c r="J33" s="406"/>
      <c r="K33" s="406"/>
      <c r="L33" s="406"/>
      <c r="M33" s="406"/>
      <c r="N33" s="544"/>
      <c r="O33" s="544"/>
      <c r="U33" s="97"/>
    </row>
    <row r="34" spans="2:21">
      <c r="B34" s="97"/>
      <c r="U34" s="97"/>
    </row>
    <row r="35" spans="2:21">
      <c r="B35" s="97"/>
      <c r="D35" s="662" t="s">
        <v>61</v>
      </c>
      <c r="E35" s="663"/>
      <c r="F35" s="664"/>
      <c r="G35" s="649" t="s">
        <v>10</v>
      </c>
      <c r="H35" s="650"/>
      <c r="I35" s="408"/>
      <c r="J35" s="409" t="str">
        <f>IF($I$36="","","ลงชื่อ")</f>
        <v>ลงชื่อ</v>
      </c>
      <c r="M35" s="661" t="str">
        <f>IF($I$36="","","ครูประจำชั้น")</f>
        <v>ครูประจำชั้น</v>
      </c>
      <c r="N35" s="661"/>
      <c r="U35" s="97"/>
    </row>
    <row r="36" spans="2:21">
      <c r="B36" s="97"/>
      <c r="D36" s="665"/>
      <c r="E36" s="666"/>
      <c r="F36" s="667"/>
      <c r="G36" s="541" t="s">
        <v>59</v>
      </c>
      <c r="H36" s="541" t="s">
        <v>286</v>
      </c>
      <c r="I36" s="656" t="str">
        <f>IF(ข้อมูลพื้นฐาน!T9="","","("&amp;ข้อมูลพื้นฐาน!T9&amp;")")</f>
        <v>(นางสาวแพรวา  สื่อบ้านครูปุยฝ้าย)</v>
      </c>
      <c r="J36" s="657"/>
      <c r="K36" s="657"/>
      <c r="L36" s="657"/>
      <c r="M36" s="657"/>
      <c r="N36" s="657"/>
      <c r="O36" s="657"/>
      <c r="U36" s="97"/>
    </row>
    <row r="37" spans="2:21">
      <c r="B37" s="97"/>
      <c r="D37" s="641" t="s">
        <v>290</v>
      </c>
      <c r="E37" s="641"/>
      <c r="F37" s="641"/>
      <c r="G37" s="467">
        <f>IF(กำหนดรายวิชา!P27="","",กำหนดรายวิชา!P27)</f>
        <v>9.5</v>
      </c>
      <c r="H37" s="467">
        <f>G37</f>
        <v>9.5</v>
      </c>
      <c r="I37" s="410"/>
      <c r="J37" s="411"/>
      <c r="K37" s="411"/>
      <c r="L37" s="411"/>
      <c r="M37" s="411"/>
      <c r="N37" s="411"/>
      <c r="O37" s="411"/>
      <c r="U37" s="97"/>
    </row>
    <row r="38" spans="2:21">
      <c r="B38" s="97"/>
      <c r="D38" s="641" t="s">
        <v>291</v>
      </c>
      <c r="E38" s="641"/>
      <c r="F38" s="641"/>
      <c r="G38" s="467">
        <f>IF(กำหนดรายวิชา!Q27="","",กำหนดรายวิชา!Q27)</f>
        <v>8</v>
      </c>
      <c r="H38" s="467">
        <f>G38</f>
        <v>8</v>
      </c>
      <c r="I38" s="410"/>
      <c r="J38" s="409" t="str">
        <f>IF($I$39="","","ลงชื่อ")</f>
        <v>ลงชื่อ</v>
      </c>
      <c r="M38" s="661" t="str">
        <f>IF($I$39="","","ครูประจำชั้น")</f>
        <v>ครูประจำชั้น</v>
      </c>
      <c r="N38" s="661"/>
      <c r="U38" s="97"/>
    </row>
    <row r="39" spans="2:21">
      <c r="B39" s="97"/>
      <c r="D39" s="641" t="s">
        <v>193</v>
      </c>
      <c r="E39" s="641"/>
      <c r="F39" s="641"/>
      <c r="G39" s="467">
        <f>SUM(G37:G38)</f>
        <v>17.5</v>
      </c>
      <c r="H39" s="467">
        <f>SUM(H37:H38)</f>
        <v>17.5</v>
      </c>
      <c r="I39" s="656" t="str">
        <f>IF(ข้อมูลพื้นฐาน!T8="","","("&amp;ข้อมูลพื้นฐาน!T8&amp;")")</f>
        <v>(นางสาวปุยฝ้าย  สื่อบ้านครูปุยฝ้าย)</v>
      </c>
      <c r="J39" s="657"/>
      <c r="K39" s="657"/>
      <c r="L39" s="657"/>
      <c r="M39" s="657"/>
      <c r="N39" s="657"/>
      <c r="O39" s="657"/>
      <c r="U39" s="97"/>
    </row>
    <row r="40" spans="2:21">
      <c r="B40" s="97"/>
      <c r="D40" s="641" t="s">
        <v>292</v>
      </c>
      <c r="E40" s="641"/>
      <c r="F40" s="641"/>
      <c r="G40" s="659">
        <f>IF($D$11="","",VLOOKUP($R$5,Pสรุปเกรด!$D$6:$V$45,19,FALSE))</f>
        <v>3.94</v>
      </c>
      <c r="H40" s="660"/>
      <c r="I40" s="410"/>
      <c r="U40" s="97"/>
    </row>
    <row r="41" spans="2:21">
      <c r="B41" s="97"/>
      <c r="D41" s="641" t="s">
        <v>15</v>
      </c>
      <c r="E41" s="641"/>
      <c r="F41" s="641"/>
      <c r="G41" s="658" t="str">
        <f>IF($D$11="","",VLOOKUP($R$5,Pคุณลักษณะ!$D$9:$Z$48,23,FALSE))</f>
        <v>ดี</v>
      </c>
      <c r="H41" s="658"/>
      <c r="J41" s="409" t="str">
        <f>IF($J$42="","","ลงชื่อ")</f>
        <v>ลงชื่อ</v>
      </c>
      <c r="U41" s="97"/>
    </row>
    <row r="42" spans="2:21">
      <c r="B42" s="97"/>
      <c r="D42" s="641" t="s">
        <v>194</v>
      </c>
      <c r="E42" s="641"/>
      <c r="F42" s="641"/>
      <c r="G42" s="658" t="str">
        <f>IF($D$11="","",VLOOKUP($R$5,Pการอ่าน!$D$9:$M$48,10,FALSE))</f>
        <v>ดีเยี่ยม</v>
      </c>
      <c r="H42" s="658"/>
      <c r="J42" s="657" t="str">
        <f>IF(ข้อมูลพื้นฐาน!E10="","","("&amp;ข้อมูลพื้นฐาน!E10&amp;")")</f>
        <v>(นายคอม  ดอทคอม)</v>
      </c>
      <c r="K42" s="657"/>
      <c r="L42" s="657"/>
      <c r="M42" s="657"/>
      <c r="N42" s="657"/>
      <c r="U42" s="97"/>
    </row>
    <row r="43" spans="2:21">
      <c r="B43" s="97"/>
      <c r="D43" s="641" t="s">
        <v>195</v>
      </c>
      <c r="E43" s="641"/>
      <c r="F43" s="641"/>
      <c r="G43" s="658" t="str">
        <f>IF($D$11="","",VLOOKUP($R$5,'Pพัฒนาผู้เรียน '!$D$7:$K$46,7,FALSE))</f>
        <v>ผ่าน</v>
      </c>
      <c r="H43" s="658"/>
      <c r="I43" s="656" t="str">
        <f>"ผู้อำนวยการโรงเรียน" &amp;""&amp;ข้อมูลพื้นฐาน!E5</f>
        <v>ผู้อำนวยการโรงเรียนบ้านงิ้วมีชัย</v>
      </c>
      <c r="J43" s="657"/>
      <c r="K43" s="657"/>
      <c r="L43" s="657"/>
      <c r="M43" s="657"/>
      <c r="N43" s="657"/>
      <c r="O43" s="657"/>
      <c r="U43" s="97"/>
    </row>
    <row r="44" spans="2:21">
      <c r="B44" s="97"/>
      <c r="U44" s="97"/>
    </row>
    <row r="45" spans="2:21">
      <c r="B45" s="97"/>
      <c r="U45" s="97"/>
    </row>
    <row r="46" spans="2:21">
      <c r="B46" s="97"/>
      <c r="C46" s="97"/>
      <c r="D46" s="91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</row>
  </sheetData>
  <sheetProtection algorithmName="SHA-512" hashValue="cT2cUUaklQhTjc+kW67MQJVdrwwoC9NvWSgwRfNHrBWVls4/whGOwY+ONgc+Urn1+PVOqgMLi9P9Pv+7wJJA8A==" saltValue="2ODPYbz47Uyrc0xJ67m0Xg==" spinCount="100000" sheet="1" scenarios="1" selectLockedCells="1"/>
  <mergeCells count="56">
    <mergeCell ref="D41:F41"/>
    <mergeCell ref="D42:F42"/>
    <mergeCell ref="D35:F36"/>
    <mergeCell ref="D38:F38"/>
    <mergeCell ref="D39:F39"/>
    <mergeCell ref="D40:F40"/>
    <mergeCell ref="J42:N42"/>
    <mergeCell ref="M35:N35"/>
    <mergeCell ref="M38:N38"/>
    <mergeCell ref="I39:O39"/>
    <mergeCell ref="I36:O36"/>
    <mergeCell ref="I43:O43"/>
    <mergeCell ref="E32:H32"/>
    <mergeCell ref="E18:H18"/>
    <mergeCell ref="E19:H19"/>
    <mergeCell ref="E20:H20"/>
    <mergeCell ref="E21:H21"/>
    <mergeCell ref="E22:H22"/>
    <mergeCell ref="E23:H23"/>
    <mergeCell ref="E29:H29"/>
    <mergeCell ref="E30:H30"/>
    <mergeCell ref="E31:H31"/>
    <mergeCell ref="D43:F43"/>
    <mergeCell ref="G41:H41"/>
    <mergeCell ref="G42:H42"/>
    <mergeCell ref="G43:H43"/>
    <mergeCell ref="G40:H40"/>
    <mergeCell ref="I8:I9"/>
    <mergeCell ref="E24:H24"/>
    <mergeCell ref="E25:H25"/>
    <mergeCell ref="E28:H28"/>
    <mergeCell ref="E13:H13"/>
    <mergeCell ref="E14:H14"/>
    <mergeCell ref="E26:H26"/>
    <mergeCell ref="E27:H27"/>
    <mergeCell ref="S5:S6"/>
    <mergeCell ref="Q3:S4"/>
    <mergeCell ref="E11:H11"/>
    <mergeCell ref="E12:H12"/>
    <mergeCell ref="D37:F37"/>
    <mergeCell ref="O8:O9"/>
    <mergeCell ref="D8:H9"/>
    <mergeCell ref="J8:J9"/>
    <mergeCell ref="K8:N8"/>
    <mergeCell ref="E15:H15"/>
    <mergeCell ref="E16:H16"/>
    <mergeCell ref="E17:H17"/>
    <mergeCell ref="Q5:Q6"/>
    <mergeCell ref="R5:R6"/>
    <mergeCell ref="E33:H33"/>
    <mergeCell ref="G35:H35"/>
    <mergeCell ref="F5:O5"/>
    <mergeCell ref="F4:O4"/>
    <mergeCell ref="F3:O3"/>
    <mergeCell ref="F6:I6"/>
    <mergeCell ref="J6:L6"/>
  </mergeCells>
  <pageMargins left="0.47244094488188981" right="0" top="0.39370078740157483" bottom="0.15748031496062992" header="0.11811023622047245" footer="0.11811023622047245"/>
  <pageSetup paperSize="9"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ข้อมูลนร.2!$D$7:$D$46</xm:f>
          </x14:formula1>
          <xm:sqref>R5:R6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51"/>
  <sheetViews>
    <sheetView showGridLines="0" showRowColHeaders="0" zoomScale="95" zoomScaleNormal="95" workbookViewId="0">
      <selection activeCell="U6" sqref="U6"/>
    </sheetView>
  </sheetViews>
  <sheetFormatPr defaultRowHeight="18.75"/>
  <cols>
    <col min="1" max="1" width="37.125" style="414" customWidth="1"/>
    <col min="2" max="2" width="4.625" style="414" customWidth="1"/>
    <col min="3" max="3" width="3.625" style="414" customWidth="1"/>
    <col min="4" max="4" width="3.125" style="429" customWidth="1"/>
    <col min="5" max="5" width="3.125" style="414" customWidth="1"/>
    <col min="6" max="36" width="2.25" style="414" customWidth="1"/>
    <col min="37" max="37" width="3.625" style="446" customWidth="1"/>
    <col min="38" max="41" width="3.25" style="446" customWidth="1"/>
    <col min="42" max="42" width="3.625" style="414" customWidth="1"/>
    <col min="43" max="43" width="4.625" style="414" customWidth="1"/>
    <col min="44" max="16384" width="9" style="414"/>
  </cols>
  <sheetData>
    <row r="1" spans="2:43">
      <c r="B1" s="412"/>
      <c r="C1" s="412"/>
      <c r="D1" s="413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44"/>
      <c r="AL1" s="444"/>
      <c r="AM1" s="444"/>
      <c r="AN1" s="444"/>
      <c r="AO1" s="444"/>
      <c r="AP1" s="412"/>
      <c r="AQ1" s="412"/>
    </row>
    <row r="2" spans="2:43" ht="21.95" customHeight="1">
      <c r="B2" s="412"/>
      <c r="C2" s="415"/>
      <c r="D2" s="416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445"/>
      <c r="AM2" s="445"/>
      <c r="AN2" s="445"/>
      <c r="AO2" s="445"/>
      <c r="AP2" s="415"/>
      <c r="AQ2" s="412"/>
    </row>
    <row r="3" spans="2:43" s="446" customFormat="1" ht="20.100000000000001" customHeight="1">
      <c r="B3" s="444"/>
      <c r="C3" s="445"/>
      <c r="D3" s="679" t="s">
        <v>308</v>
      </c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445"/>
      <c r="AQ3" s="444"/>
    </row>
    <row r="4" spans="2:43" ht="5.0999999999999996" customHeight="1">
      <c r="B4" s="412"/>
      <c r="C4" s="415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48"/>
      <c r="AL4" s="445"/>
      <c r="AM4" s="445"/>
      <c r="AN4" s="445"/>
      <c r="AO4" s="445"/>
      <c r="AP4" s="415"/>
      <c r="AQ4" s="412"/>
    </row>
    <row r="5" spans="2:43">
      <c r="B5" s="412"/>
      <c r="C5" s="415"/>
      <c r="D5" s="680" t="s">
        <v>37</v>
      </c>
      <c r="E5" s="418"/>
      <c r="F5" s="682" t="s">
        <v>309</v>
      </c>
      <c r="G5" s="682"/>
      <c r="H5" s="682"/>
      <c r="I5" s="682"/>
      <c r="J5" s="683"/>
      <c r="K5" s="684">
        <v>1</v>
      </c>
      <c r="L5" s="684"/>
      <c r="M5" s="684"/>
      <c r="N5" s="685" t="s">
        <v>310</v>
      </c>
      <c r="O5" s="685"/>
      <c r="P5" s="685"/>
      <c r="Q5" s="685"/>
      <c r="R5" s="685"/>
      <c r="S5" s="684" t="s">
        <v>311</v>
      </c>
      <c r="T5" s="684"/>
      <c r="U5" s="684"/>
      <c r="V5" s="684"/>
      <c r="W5" s="684"/>
      <c r="X5" s="684"/>
      <c r="Y5" s="684"/>
      <c r="Z5" s="684"/>
      <c r="AA5" s="685" t="s">
        <v>312</v>
      </c>
      <c r="AB5" s="685"/>
      <c r="AC5" s="685"/>
      <c r="AD5" s="685"/>
      <c r="AE5" s="684">
        <v>2566</v>
      </c>
      <c r="AF5" s="684"/>
      <c r="AG5" s="684"/>
      <c r="AH5" s="684"/>
      <c r="AI5" s="419"/>
      <c r="AJ5" s="420"/>
      <c r="AK5" s="421"/>
      <c r="AL5" s="686" t="s">
        <v>313</v>
      </c>
      <c r="AM5" s="687"/>
      <c r="AN5" s="687"/>
      <c r="AO5" s="688"/>
      <c r="AP5" s="415"/>
      <c r="AQ5" s="412"/>
    </row>
    <row r="6" spans="2:43" ht="17.45" customHeight="1">
      <c r="B6" s="412"/>
      <c r="C6" s="415"/>
      <c r="D6" s="681"/>
      <c r="E6" s="423" t="s">
        <v>314</v>
      </c>
      <c r="F6" s="560">
        <v>1</v>
      </c>
      <c r="G6" s="560">
        <f>F6+1</f>
        <v>2</v>
      </c>
      <c r="H6" s="560">
        <f t="shared" ref="H6:AI6" si="0">G6+1</f>
        <v>3</v>
      </c>
      <c r="I6" s="560">
        <f t="shared" si="0"/>
        <v>4</v>
      </c>
      <c r="J6" s="560">
        <f t="shared" si="0"/>
        <v>5</v>
      </c>
      <c r="K6" s="560">
        <f t="shared" si="0"/>
        <v>6</v>
      </c>
      <c r="L6" s="560">
        <f t="shared" si="0"/>
        <v>7</v>
      </c>
      <c r="M6" s="560">
        <f t="shared" si="0"/>
        <v>8</v>
      </c>
      <c r="N6" s="560">
        <f t="shared" si="0"/>
        <v>9</v>
      </c>
      <c r="O6" s="560">
        <f t="shared" si="0"/>
        <v>10</v>
      </c>
      <c r="P6" s="560">
        <f t="shared" si="0"/>
        <v>11</v>
      </c>
      <c r="Q6" s="560">
        <f t="shared" si="0"/>
        <v>12</v>
      </c>
      <c r="R6" s="560">
        <f t="shared" si="0"/>
        <v>13</v>
      </c>
      <c r="S6" s="560">
        <f t="shared" si="0"/>
        <v>14</v>
      </c>
      <c r="T6" s="560">
        <f t="shared" si="0"/>
        <v>15</v>
      </c>
      <c r="U6" s="560">
        <f t="shared" si="0"/>
        <v>16</v>
      </c>
      <c r="V6" s="560">
        <f t="shared" si="0"/>
        <v>17</v>
      </c>
      <c r="W6" s="560">
        <f t="shared" si="0"/>
        <v>18</v>
      </c>
      <c r="X6" s="560">
        <f t="shared" si="0"/>
        <v>19</v>
      </c>
      <c r="Y6" s="560">
        <f t="shared" si="0"/>
        <v>20</v>
      </c>
      <c r="Z6" s="560">
        <f t="shared" si="0"/>
        <v>21</v>
      </c>
      <c r="AA6" s="560">
        <f t="shared" si="0"/>
        <v>22</v>
      </c>
      <c r="AB6" s="560">
        <f t="shared" si="0"/>
        <v>23</v>
      </c>
      <c r="AC6" s="560">
        <f t="shared" si="0"/>
        <v>24</v>
      </c>
      <c r="AD6" s="560">
        <f t="shared" si="0"/>
        <v>25</v>
      </c>
      <c r="AE6" s="560">
        <f t="shared" si="0"/>
        <v>26</v>
      </c>
      <c r="AF6" s="560">
        <f t="shared" si="0"/>
        <v>27</v>
      </c>
      <c r="AG6" s="560">
        <f t="shared" si="0"/>
        <v>28</v>
      </c>
      <c r="AH6" s="560">
        <f t="shared" si="0"/>
        <v>29</v>
      </c>
      <c r="AI6" s="560">
        <f t="shared" si="0"/>
        <v>30</v>
      </c>
      <c r="AJ6" s="560">
        <f>AI6+1</f>
        <v>31</v>
      </c>
      <c r="AK6" s="558" t="s">
        <v>17</v>
      </c>
      <c r="AL6" s="689" t="str">
        <f>IF(S5="","",S5)</f>
        <v>พฤษภาคม</v>
      </c>
      <c r="AM6" s="690"/>
      <c r="AN6" s="690"/>
      <c r="AO6" s="691"/>
      <c r="AP6" s="415"/>
      <c r="AQ6" s="412"/>
    </row>
    <row r="7" spans="2:43" ht="17.45" customHeight="1">
      <c r="B7" s="412"/>
      <c r="C7" s="415"/>
      <c r="D7" s="681"/>
      <c r="E7" s="424" t="s">
        <v>315</v>
      </c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 t="s">
        <v>52</v>
      </c>
      <c r="W7" s="447" t="s">
        <v>53</v>
      </c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559" t="s">
        <v>316</v>
      </c>
      <c r="AL7" s="692"/>
      <c r="AM7" s="693"/>
      <c r="AN7" s="693"/>
      <c r="AO7" s="694"/>
      <c r="AP7" s="415"/>
      <c r="AQ7" s="412"/>
    </row>
    <row r="8" spans="2:43" ht="15.75" customHeight="1">
      <c r="B8" s="412"/>
      <c r="C8" s="415"/>
      <c r="D8" s="426"/>
      <c r="E8" s="42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 t="s">
        <v>49</v>
      </c>
      <c r="W8" s="447" t="s">
        <v>49</v>
      </c>
      <c r="X8" s="447" t="s">
        <v>49</v>
      </c>
      <c r="Y8" s="447" t="s">
        <v>49</v>
      </c>
      <c r="Z8" s="447"/>
      <c r="AA8" s="447"/>
      <c r="AB8" s="447" t="s">
        <v>49</v>
      </c>
      <c r="AC8" s="447" t="s">
        <v>49</v>
      </c>
      <c r="AD8" s="447" t="s">
        <v>49</v>
      </c>
      <c r="AE8" s="447" t="s">
        <v>49</v>
      </c>
      <c r="AF8" s="447" t="s">
        <v>49</v>
      </c>
      <c r="AG8" s="447"/>
      <c r="AH8" s="447"/>
      <c r="AI8" s="447" t="s">
        <v>49</v>
      </c>
      <c r="AJ8" s="447" t="s">
        <v>49</v>
      </c>
      <c r="AK8" s="421">
        <f>COUNTA(F8:AJ8)</f>
        <v>11</v>
      </c>
      <c r="AL8" s="424" t="s">
        <v>317</v>
      </c>
      <c r="AM8" s="424" t="s">
        <v>318</v>
      </c>
      <c r="AN8" s="424" t="s">
        <v>319</v>
      </c>
      <c r="AO8" s="424" t="s">
        <v>320</v>
      </c>
      <c r="AP8" s="415"/>
      <c r="AQ8" s="412"/>
    </row>
    <row r="9" spans="2:43" s="429" customFormat="1" ht="17.100000000000001" customHeight="1">
      <c r="B9" s="413"/>
      <c r="C9" s="416"/>
      <c r="D9" s="428" t="str">
        <f>IF(ข้อมูลนร.2!D7="","",ข้อมูลนร.2!D7)</f>
        <v>1</v>
      </c>
      <c r="E9" s="668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 t="s">
        <v>49</v>
      </c>
      <c r="W9" s="425" t="s">
        <v>49</v>
      </c>
      <c r="X9" s="425" t="s">
        <v>49</v>
      </c>
      <c r="Y9" s="425" t="s">
        <v>49</v>
      </c>
      <c r="Z9" s="425"/>
      <c r="AA9" s="425"/>
      <c r="AB9" s="425" t="s">
        <v>49</v>
      </c>
      <c r="AC9" s="425" t="s">
        <v>49</v>
      </c>
      <c r="AD9" s="425" t="s">
        <v>49</v>
      </c>
      <c r="AE9" s="425" t="s">
        <v>49</v>
      </c>
      <c r="AF9" s="425" t="s">
        <v>49</v>
      </c>
      <c r="AG9" s="425"/>
      <c r="AH9" s="425"/>
      <c r="AI9" s="425" t="s">
        <v>49</v>
      </c>
      <c r="AJ9" s="425" t="s">
        <v>49</v>
      </c>
      <c r="AK9" s="561">
        <f>IF(D9="","",COUNTIF(F9:AJ9,"/"))</f>
        <v>11</v>
      </c>
      <c r="AL9" s="562">
        <f>IF(D9="","",COUNTIF(F9:AJ9,"/"))</f>
        <v>11</v>
      </c>
      <c r="AM9" s="562">
        <f>IF(D9="","",COUNTIF(F9:AJ9,"ป"))</f>
        <v>0</v>
      </c>
      <c r="AN9" s="562">
        <f>IF(D9="","",COUNTIF(F9:AJ9,"ล"))</f>
        <v>0</v>
      </c>
      <c r="AO9" s="562">
        <f>IF(D9="","",COUNTIF(F9:AJ9,"ข"))</f>
        <v>0</v>
      </c>
      <c r="AP9" s="416"/>
      <c r="AQ9" s="413"/>
    </row>
    <row r="10" spans="2:43" s="429" customFormat="1" ht="17.100000000000001" customHeight="1">
      <c r="B10" s="413"/>
      <c r="C10" s="416"/>
      <c r="D10" s="428" t="str">
        <f>IF(ข้อมูลนร.2!D8="","",ข้อมูลนร.2!D8)</f>
        <v>2</v>
      </c>
      <c r="E10" s="669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 t="s">
        <v>49</v>
      </c>
      <c r="W10" s="425" t="s">
        <v>50</v>
      </c>
      <c r="X10" s="425" t="s">
        <v>49</v>
      </c>
      <c r="Y10" s="425" t="s">
        <v>49</v>
      </c>
      <c r="Z10" s="425"/>
      <c r="AA10" s="425"/>
      <c r="AB10" s="425" t="s">
        <v>49</v>
      </c>
      <c r="AC10" s="425" t="s">
        <v>49</v>
      </c>
      <c r="AD10" s="425" t="s">
        <v>49</v>
      </c>
      <c r="AE10" s="425" t="s">
        <v>48</v>
      </c>
      <c r="AF10" s="425" t="s">
        <v>49</v>
      </c>
      <c r="AG10" s="425"/>
      <c r="AH10" s="425"/>
      <c r="AI10" s="425" t="s">
        <v>49</v>
      </c>
      <c r="AJ10" s="425" t="s">
        <v>49</v>
      </c>
      <c r="AK10" s="561">
        <f t="shared" ref="AK10:AK42" si="1">IF(D10="","",COUNTIF(F10:AJ10,"/"))</f>
        <v>9</v>
      </c>
      <c r="AL10" s="562">
        <f t="shared" ref="AL10:AL42" si="2">IF(D10="","",COUNTIF(F10:AJ10,"/"))</f>
        <v>9</v>
      </c>
      <c r="AM10" s="562">
        <f t="shared" ref="AM10:AM42" si="3">IF(D10="","",COUNTIF(F10:AJ10,"ป"))</f>
        <v>1</v>
      </c>
      <c r="AN10" s="562">
        <f t="shared" ref="AN10:AN42" si="4">IF(D10="","",COUNTIF(F10:AJ10,"ล"))</f>
        <v>1</v>
      </c>
      <c r="AO10" s="562">
        <f t="shared" ref="AO10:AO42" si="5">IF(D10="","",COUNTIF(F10:AJ10,"ข"))</f>
        <v>0</v>
      </c>
      <c r="AP10" s="416"/>
      <c r="AQ10" s="413"/>
    </row>
    <row r="11" spans="2:43" s="429" customFormat="1" ht="17.100000000000001" customHeight="1">
      <c r="B11" s="413"/>
      <c r="C11" s="416"/>
      <c r="D11" s="428" t="str">
        <f>IF(ข้อมูลนร.2!D9="","",ข้อมูลนร.2!D9)</f>
        <v>3</v>
      </c>
      <c r="E11" s="669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 t="s">
        <v>49</v>
      </c>
      <c r="W11" s="425" t="s">
        <v>50</v>
      </c>
      <c r="X11" s="425" t="s">
        <v>49</v>
      </c>
      <c r="Y11" s="425" t="s">
        <v>49</v>
      </c>
      <c r="Z11" s="425"/>
      <c r="AA11" s="425"/>
      <c r="AB11" s="425" t="s">
        <v>49</v>
      </c>
      <c r="AC11" s="425" t="s">
        <v>49</v>
      </c>
      <c r="AD11" s="425" t="s">
        <v>49</v>
      </c>
      <c r="AE11" s="425" t="s">
        <v>48</v>
      </c>
      <c r="AF11" s="425" t="s">
        <v>49</v>
      </c>
      <c r="AG11" s="425"/>
      <c r="AH11" s="425"/>
      <c r="AI11" s="425" t="s">
        <v>49</v>
      </c>
      <c r="AJ11" s="425" t="s">
        <v>49</v>
      </c>
      <c r="AK11" s="561">
        <f t="shared" si="1"/>
        <v>9</v>
      </c>
      <c r="AL11" s="562">
        <f t="shared" si="2"/>
        <v>9</v>
      </c>
      <c r="AM11" s="562">
        <f t="shared" si="3"/>
        <v>1</v>
      </c>
      <c r="AN11" s="562">
        <f t="shared" si="4"/>
        <v>1</v>
      </c>
      <c r="AO11" s="562">
        <f t="shared" si="5"/>
        <v>0</v>
      </c>
      <c r="AP11" s="416"/>
      <c r="AQ11" s="413"/>
    </row>
    <row r="12" spans="2:43" s="429" customFormat="1" ht="17.100000000000001" customHeight="1">
      <c r="B12" s="413"/>
      <c r="C12" s="416"/>
      <c r="D12" s="428" t="str">
        <f>IF(ข้อมูลนร.2!D10="","",ข้อมูลนร.2!D10)</f>
        <v/>
      </c>
      <c r="E12" s="669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561" t="str">
        <f t="shared" si="1"/>
        <v/>
      </c>
      <c r="AL12" s="562" t="str">
        <f t="shared" si="2"/>
        <v/>
      </c>
      <c r="AM12" s="562" t="str">
        <f t="shared" si="3"/>
        <v/>
      </c>
      <c r="AN12" s="562" t="str">
        <f t="shared" si="4"/>
        <v/>
      </c>
      <c r="AO12" s="562" t="str">
        <f t="shared" si="5"/>
        <v/>
      </c>
      <c r="AP12" s="416"/>
      <c r="AQ12" s="413"/>
    </row>
    <row r="13" spans="2:43" s="429" customFormat="1" ht="17.100000000000001" customHeight="1">
      <c r="B13" s="413"/>
      <c r="C13" s="416"/>
      <c r="D13" s="428" t="str">
        <f>IF(ข้อมูลนร.2!D11="","",ข้อมูลนร.2!D11)</f>
        <v/>
      </c>
      <c r="E13" s="669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561" t="str">
        <f t="shared" si="1"/>
        <v/>
      </c>
      <c r="AL13" s="562" t="str">
        <f t="shared" si="2"/>
        <v/>
      </c>
      <c r="AM13" s="562" t="str">
        <f t="shared" si="3"/>
        <v/>
      </c>
      <c r="AN13" s="562" t="str">
        <f t="shared" si="4"/>
        <v/>
      </c>
      <c r="AO13" s="562" t="str">
        <f t="shared" si="5"/>
        <v/>
      </c>
      <c r="AP13" s="416"/>
      <c r="AQ13" s="413"/>
    </row>
    <row r="14" spans="2:43" s="429" customFormat="1" ht="17.100000000000001" customHeight="1">
      <c r="B14" s="413"/>
      <c r="C14" s="416"/>
      <c r="D14" s="428" t="str">
        <f>IF(ข้อมูลนร.2!D12="","",ข้อมูลนร.2!D12)</f>
        <v/>
      </c>
      <c r="E14" s="669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561" t="str">
        <f t="shared" si="1"/>
        <v/>
      </c>
      <c r="AL14" s="562" t="str">
        <f t="shared" si="2"/>
        <v/>
      </c>
      <c r="AM14" s="562" t="str">
        <f t="shared" si="3"/>
        <v/>
      </c>
      <c r="AN14" s="562" t="str">
        <f t="shared" si="4"/>
        <v/>
      </c>
      <c r="AO14" s="562" t="str">
        <f t="shared" si="5"/>
        <v/>
      </c>
      <c r="AP14" s="416"/>
      <c r="AQ14" s="413"/>
    </row>
    <row r="15" spans="2:43" s="429" customFormat="1" ht="17.100000000000001" customHeight="1">
      <c r="B15" s="413"/>
      <c r="C15" s="416"/>
      <c r="D15" s="428" t="str">
        <f>IF(ข้อมูลนร.2!D13="","",ข้อมูลนร.2!D13)</f>
        <v/>
      </c>
      <c r="E15" s="669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561" t="str">
        <f t="shared" si="1"/>
        <v/>
      </c>
      <c r="AL15" s="562" t="str">
        <f t="shared" si="2"/>
        <v/>
      </c>
      <c r="AM15" s="562" t="str">
        <f t="shared" si="3"/>
        <v/>
      </c>
      <c r="AN15" s="562" t="str">
        <f t="shared" si="4"/>
        <v/>
      </c>
      <c r="AO15" s="562" t="str">
        <f t="shared" si="5"/>
        <v/>
      </c>
      <c r="AP15" s="416"/>
      <c r="AQ15" s="413"/>
    </row>
    <row r="16" spans="2:43" s="429" customFormat="1" ht="17.100000000000001" customHeight="1">
      <c r="B16" s="413"/>
      <c r="C16" s="416"/>
      <c r="D16" s="428" t="str">
        <f>IF(ข้อมูลนร.2!D14="","",ข้อมูลนร.2!D14)</f>
        <v/>
      </c>
      <c r="E16" s="669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561" t="str">
        <f t="shared" si="1"/>
        <v/>
      </c>
      <c r="AL16" s="562" t="str">
        <f t="shared" si="2"/>
        <v/>
      </c>
      <c r="AM16" s="562" t="str">
        <f t="shared" si="3"/>
        <v/>
      </c>
      <c r="AN16" s="562" t="str">
        <f t="shared" si="4"/>
        <v/>
      </c>
      <c r="AO16" s="562" t="str">
        <f t="shared" si="5"/>
        <v/>
      </c>
      <c r="AP16" s="416"/>
      <c r="AQ16" s="413"/>
    </row>
    <row r="17" spans="2:43" s="429" customFormat="1" ht="17.100000000000001" customHeight="1">
      <c r="B17" s="413"/>
      <c r="C17" s="416"/>
      <c r="D17" s="428" t="str">
        <f>IF(ข้อมูลนร.2!D15="","",ข้อมูลนร.2!D15)</f>
        <v/>
      </c>
      <c r="E17" s="669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561" t="str">
        <f t="shared" si="1"/>
        <v/>
      </c>
      <c r="AL17" s="562" t="str">
        <f t="shared" si="2"/>
        <v/>
      </c>
      <c r="AM17" s="562" t="str">
        <f t="shared" si="3"/>
        <v/>
      </c>
      <c r="AN17" s="562" t="str">
        <f t="shared" si="4"/>
        <v/>
      </c>
      <c r="AO17" s="562" t="str">
        <f t="shared" si="5"/>
        <v/>
      </c>
      <c r="AP17" s="416"/>
      <c r="AQ17" s="413"/>
    </row>
    <row r="18" spans="2:43" s="429" customFormat="1" ht="17.100000000000001" customHeight="1">
      <c r="B18" s="413"/>
      <c r="C18" s="416"/>
      <c r="D18" s="428" t="str">
        <f>IF(ข้อมูลนร.2!D16="","",ข้อมูลนร.2!D16)</f>
        <v/>
      </c>
      <c r="E18" s="669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561" t="str">
        <f t="shared" si="1"/>
        <v/>
      </c>
      <c r="AL18" s="562" t="str">
        <f t="shared" si="2"/>
        <v/>
      </c>
      <c r="AM18" s="562" t="str">
        <f t="shared" si="3"/>
        <v/>
      </c>
      <c r="AN18" s="562" t="str">
        <f t="shared" si="4"/>
        <v/>
      </c>
      <c r="AO18" s="562" t="str">
        <f t="shared" si="5"/>
        <v/>
      </c>
      <c r="AP18" s="416"/>
      <c r="AQ18" s="413"/>
    </row>
    <row r="19" spans="2:43" s="429" customFormat="1" ht="17.100000000000001" customHeight="1">
      <c r="B19" s="413"/>
      <c r="C19" s="416"/>
      <c r="D19" s="428" t="str">
        <f>IF(ข้อมูลนร.2!D17="","",ข้อมูลนร.2!D17)</f>
        <v/>
      </c>
      <c r="E19" s="669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561" t="str">
        <f t="shared" si="1"/>
        <v/>
      </c>
      <c r="AL19" s="562" t="str">
        <f t="shared" si="2"/>
        <v/>
      </c>
      <c r="AM19" s="562" t="str">
        <f t="shared" si="3"/>
        <v/>
      </c>
      <c r="AN19" s="562" t="str">
        <f t="shared" si="4"/>
        <v/>
      </c>
      <c r="AO19" s="562" t="str">
        <f t="shared" si="5"/>
        <v/>
      </c>
      <c r="AP19" s="416"/>
      <c r="AQ19" s="413"/>
    </row>
    <row r="20" spans="2:43" s="429" customFormat="1" ht="17.100000000000001" customHeight="1">
      <c r="B20" s="413"/>
      <c r="C20" s="416"/>
      <c r="D20" s="428" t="str">
        <f>IF(ข้อมูลนร.2!D18="","",ข้อมูลนร.2!D18)</f>
        <v/>
      </c>
      <c r="E20" s="669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561" t="str">
        <f t="shared" si="1"/>
        <v/>
      </c>
      <c r="AL20" s="562" t="str">
        <f t="shared" si="2"/>
        <v/>
      </c>
      <c r="AM20" s="562" t="str">
        <f t="shared" si="3"/>
        <v/>
      </c>
      <c r="AN20" s="562" t="str">
        <f t="shared" si="4"/>
        <v/>
      </c>
      <c r="AO20" s="562" t="str">
        <f t="shared" si="5"/>
        <v/>
      </c>
      <c r="AP20" s="416"/>
      <c r="AQ20" s="413"/>
    </row>
    <row r="21" spans="2:43" s="429" customFormat="1" ht="17.100000000000001" customHeight="1">
      <c r="B21" s="413"/>
      <c r="C21" s="416"/>
      <c r="D21" s="428" t="str">
        <f>IF(ข้อมูลนร.2!D19="","",ข้อมูลนร.2!D19)</f>
        <v/>
      </c>
      <c r="E21" s="669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561" t="str">
        <f t="shared" si="1"/>
        <v/>
      </c>
      <c r="AL21" s="562" t="str">
        <f t="shared" si="2"/>
        <v/>
      </c>
      <c r="AM21" s="562" t="str">
        <f t="shared" si="3"/>
        <v/>
      </c>
      <c r="AN21" s="562" t="str">
        <f t="shared" si="4"/>
        <v/>
      </c>
      <c r="AO21" s="562" t="str">
        <f t="shared" si="5"/>
        <v/>
      </c>
      <c r="AP21" s="416"/>
      <c r="AQ21" s="413"/>
    </row>
    <row r="22" spans="2:43" s="429" customFormat="1" ht="17.100000000000001" customHeight="1">
      <c r="B22" s="413"/>
      <c r="C22" s="416"/>
      <c r="D22" s="428" t="str">
        <f>IF(ข้อมูลนร.2!D20="","",ข้อมูลนร.2!D20)</f>
        <v/>
      </c>
      <c r="E22" s="669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561" t="str">
        <f t="shared" si="1"/>
        <v/>
      </c>
      <c r="AL22" s="562" t="str">
        <f t="shared" si="2"/>
        <v/>
      </c>
      <c r="AM22" s="562" t="str">
        <f t="shared" si="3"/>
        <v/>
      </c>
      <c r="AN22" s="562" t="str">
        <f t="shared" si="4"/>
        <v/>
      </c>
      <c r="AO22" s="562" t="str">
        <f t="shared" si="5"/>
        <v/>
      </c>
      <c r="AP22" s="416"/>
      <c r="AQ22" s="413"/>
    </row>
    <row r="23" spans="2:43" s="429" customFormat="1" ht="17.100000000000001" customHeight="1">
      <c r="B23" s="413"/>
      <c r="C23" s="416"/>
      <c r="D23" s="428" t="str">
        <f>IF(ข้อมูลนร.2!D21="","",ข้อมูลนร.2!D21)</f>
        <v/>
      </c>
      <c r="E23" s="669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561" t="str">
        <f t="shared" si="1"/>
        <v/>
      </c>
      <c r="AL23" s="562" t="str">
        <f t="shared" si="2"/>
        <v/>
      </c>
      <c r="AM23" s="562" t="str">
        <f t="shared" si="3"/>
        <v/>
      </c>
      <c r="AN23" s="562" t="str">
        <f t="shared" si="4"/>
        <v/>
      </c>
      <c r="AO23" s="562" t="str">
        <f t="shared" si="5"/>
        <v/>
      </c>
      <c r="AP23" s="416"/>
      <c r="AQ23" s="413"/>
    </row>
    <row r="24" spans="2:43" s="429" customFormat="1" ht="17.100000000000001" customHeight="1">
      <c r="B24" s="413"/>
      <c r="C24" s="416"/>
      <c r="D24" s="428" t="str">
        <f>IF(ข้อมูลนร.2!D22="","",ข้อมูลนร.2!D22)</f>
        <v/>
      </c>
      <c r="E24" s="669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561" t="str">
        <f t="shared" si="1"/>
        <v/>
      </c>
      <c r="AL24" s="562" t="str">
        <f t="shared" si="2"/>
        <v/>
      </c>
      <c r="AM24" s="562" t="str">
        <f t="shared" si="3"/>
        <v/>
      </c>
      <c r="AN24" s="562" t="str">
        <f t="shared" si="4"/>
        <v/>
      </c>
      <c r="AO24" s="562" t="str">
        <f t="shared" si="5"/>
        <v/>
      </c>
      <c r="AP24" s="416"/>
      <c r="AQ24" s="413"/>
    </row>
    <row r="25" spans="2:43" s="429" customFormat="1" ht="17.100000000000001" customHeight="1">
      <c r="B25" s="413"/>
      <c r="C25" s="416"/>
      <c r="D25" s="428" t="str">
        <f>IF(ข้อมูลนร.2!D23="","",ข้อมูลนร.2!D23)</f>
        <v/>
      </c>
      <c r="E25" s="669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561" t="str">
        <f t="shared" si="1"/>
        <v/>
      </c>
      <c r="AL25" s="562" t="str">
        <f t="shared" si="2"/>
        <v/>
      </c>
      <c r="AM25" s="562" t="str">
        <f t="shared" si="3"/>
        <v/>
      </c>
      <c r="AN25" s="562" t="str">
        <f t="shared" si="4"/>
        <v/>
      </c>
      <c r="AO25" s="562" t="str">
        <f t="shared" si="5"/>
        <v/>
      </c>
      <c r="AP25" s="416"/>
      <c r="AQ25" s="413"/>
    </row>
    <row r="26" spans="2:43" s="429" customFormat="1" ht="17.100000000000001" customHeight="1">
      <c r="B26" s="413"/>
      <c r="C26" s="416"/>
      <c r="D26" s="428" t="str">
        <f>IF(ข้อมูลนร.2!D24="","",ข้อมูลนร.2!D24)</f>
        <v/>
      </c>
      <c r="E26" s="669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561" t="str">
        <f t="shared" si="1"/>
        <v/>
      </c>
      <c r="AL26" s="562" t="str">
        <f t="shared" si="2"/>
        <v/>
      </c>
      <c r="AM26" s="562" t="str">
        <f t="shared" si="3"/>
        <v/>
      </c>
      <c r="AN26" s="562" t="str">
        <f t="shared" si="4"/>
        <v/>
      </c>
      <c r="AO26" s="562" t="str">
        <f t="shared" si="5"/>
        <v/>
      </c>
      <c r="AP26" s="416"/>
      <c r="AQ26" s="413"/>
    </row>
    <row r="27" spans="2:43" s="429" customFormat="1" ht="17.100000000000001" customHeight="1">
      <c r="B27" s="413"/>
      <c r="C27" s="416"/>
      <c r="D27" s="428" t="str">
        <f>IF(ข้อมูลนร.2!D25="","",ข้อมูลนร.2!D25)</f>
        <v/>
      </c>
      <c r="E27" s="669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561" t="str">
        <f t="shared" si="1"/>
        <v/>
      </c>
      <c r="AL27" s="562" t="str">
        <f t="shared" si="2"/>
        <v/>
      </c>
      <c r="AM27" s="562" t="str">
        <f t="shared" si="3"/>
        <v/>
      </c>
      <c r="AN27" s="562" t="str">
        <f t="shared" si="4"/>
        <v/>
      </c>
      <c r="AO27" s="562" t="str">
        <f t="shared" si="5"/>
        <v/>
      </c>
      <c r="AP27" s="416"/>
      <c r="AQ27" s="413"/>
    </row>
    <row r="28" spans="2:43" s="429" customFormat="1" ht="17.100000000000001" customHeight="1">
      <c r="B28" s="413"/>
      <c r="C28" s="416"/>
      <c r="D28" s="428" t="str">
        <f>IF(ข้อมูลนร.2!D26="","",ข้อมูลนร.2!D26)</f>
        <v/>
      </c>
      <c r="E28" s="669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561" t="str">
        <f t="shared" si="1"/>
        <v/>
      </c>
      <c r="AL28" s="562" t="str">
        <f t="shared" si="2"/>
        <v/>
      </c>
      <c r="AM28" s="562" t="str">
        <f t="shared" si="3"/>
        <v/>
      </c>
      <c r="AN28" s="562" t="str">
        <f t="shared" si="4"/>
        <v/>
      </c>
      <c r="AO28" s="562" t="str">
        <f t="shared" si="5"/>
        <v/>
      </c>
      <c r="AP28" s="416"/>
      <c r="AQ28" s="413"/>
    </row>
    <row r="29" spans="2:43" s="429" customFormat="1" ht="17.100000000000001" customHeight="1">
      <c r="B29" s="413"/>
      <c r="C29" s="416"/>
      <c r="D29" s="428" t="str">
        <f>IF(ข้อมูลนร.2!D27="","",ข้อมูลนร.2!D27)</f>
        <v/>
      </c>
      <c r="E29" s="669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561" t="str">
        <f t="shared" si="1"/>
        <v/>
      </c>
      <c r="AL29" s="562" t="str">
        <f t="shared" si="2"/>
        <v/>
      </c>
      <c r="AM29" s="562" t="str">
        <f t="shared" si="3"/>
        <v/>
      </c>
      <c r="AN29" s="562" t="str">
        <f t="shared" si="4"/>
        <v/>
      </c>
      <c r="AO29" s="562" t="str">
        <f t="shared" si="5"/>
        <v/>
      </c>
      <c r="AP29" s="416"/>
      <c r="AQ29" s="413"/>
    </row>
    <row r="30" spans="2:43" s="429" customFormat="1" ht="17.100000000000001" customHeight="1">
      <c r="B30" s="413"/>
      <c r="C30" s="416"/>
      <c r="D30" s="428" t="str">
        <f>IF(ข้อมูลนร.2!D28="","",ข้อมูลนร.2!D28)</f>
        <v/>
      </c>
      <c r="E30" s="669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561" t="str">
        <f t="shared" si="1"/>
        <v/>
      </c>
      <c r="AL30" s="562" t="str">
        <f t="shared" si="2"/>
        <v/>
      </c>
      <c r="AM30" s="562" t="str">
        <f t="shared" si="3"/>
        <v/>
      </c>
      <c r="AN30" s="562" t="str">
        <f t="shared" si="4"/>
        <v/>
      </c>
      <c r="AO30" s="562" t="str">
        <f t="shared" si="5"/>
        <v/>
      </c>
      <c r="AP30" s="416"/>
      <c r="AQ30" s="413"/>
    </row>
    <row r="31" spans="2:43" s="429" customFormat="1" ht="17.100000000000001" customHeight="1">
      <c r="B31" s="413"/>
      <c r="C31" s="416"/>
      <c r="D31" s="428" t="str">
        <f>IF(ข้อมูลนร.2!D29="","",ข้อมูลนร.2!D29)</f>
        <v/>
      </c>
      <c r="E31" s="669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561" t="str">
        <f t="shared" si="1"/>
        <v/>
      </c>
      <c r="AL31" s="562" t="str">
        <f t="shared" si="2"/>
        <v/>
      </c>
      <c r="AM31" s="562" t="str">
        <f t="shared" si="3"/>
        <v/>
      </c>
      <c r="AN31" s="562" t="str">
        <f t="shared" si="4"/>
        <v/>
      </c>
      <c r="AO31" s="562" t="str">
        <f t="shared" si="5"/>
        <v/>
      </c>
      <c r="AP31" s="416"/>
      <c r="AQ31" s="413"/>
    </row>
    <row r="32" spans="2:43" s="429" customFormat="1" ht="17.100000000000001" customHeight="1">
      <c r="B32" s="413"/>
      <c r="C32" s="416"/>
      <c r="D32" s="428" t="str">
        <f>IF(ข้อมูลนร.2!D30="","",ข้อมูลนร.2!D30)</f>
        <v/>
      </c>
      <c r="E32" s="669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  <c r="AK32" s="561" t="str">
        <f t="shared" si="1"/>
        <v/>
      </c>
      <c r="AL32" s="562" t="str">
        <f t="shared" si="2"/>
        <v/>
      </c>
      <c r="AM32" s="562" t="str">
        <f t="shared" si="3"/>
        <v/>
      </c>
      <c r="AN32" s="562" t="str">
        <f t="shared" si="4"/>
        <v/>
      </c>
      <c r="AO32" s="562" t="str">
        <f t="shared" si="5"/>
        <v/>
      </c>
      <c r="AP32" s="416"/>
      <c r="AQ32" s="413"/>
    </row>
    <row r="33" spans="2:43" s="429" customFormat="1" ht="17.100000000000001" customHeight="1">
      <c r="B33" s="413"/>
      <c r="C33" s="416"/>
      <c r="D33" s="428" t="str">
        <f>IF(ข้อมูลนร.2!D31="","",ข้อมูลนร.2!D31)</f>
        <v/>
      </c>
      <c r="E33" s="669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561" t="str">
        <f t="shared" si="1"/>
        <v/>
      </c>
      <c r="AL33" s="562" t="str">
        <f t="shared" si="2"/>
        <v/>
      </c>
      <c r="AM33" s="562" t="str">
        <f t="shared" si="3"/>
        <v/>
      </c>
      <c r="AN33" s="562" t="str">
        <f t="shared" si="4"/>
        <v/>
      </c>
      <c r="AO33" s="562" t="str">
        <f t="shared" si="5"/>
        <v/>
      </c>
      <c r="AP33" s="416"/>
      <c r="AQ33" s="413"/>
    </row>
    <row r="34" spans="2:43" s="429" customFormat="1" ht="17.100000000000001" customHeight="1">
      <c r="B34" s="413"/>
      <c r="C34" s="416"/>
      <c r="D34" s="428" t="str">
        <f>IF(ข้อมูลนร.2!D32="","",ข้อมูลนร.2!D32)</f>
        <v/>
      </c>
      <c r="E34" s="669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561" t="str">
        <f t="shared" si="1"/>
        <v/>
      </c>
      <c r="AL34" s="562" t="str">
        <f t="shared" si="2"/>
        <v/>
      </c>
      <c r="AM34" s="562" t="str">
        <f t="shared" si="3"/>
        <v/>
      </c>
      <c r="AN34" s="562" t="str">
        <f t="shared" si="4"/>
        <v/>
      </c>
      <c r="AO34" s="562" t="str">
        <f t="shared" si="5"/>
        <v/>
      </c>
      <c r="AP34" s="416"/>
      <c r="AQ34" s="413"/>
    </row>
    <row r="35" spans="2:43" s="429" customFormat="1" ht="17.100000000000001" customHeight="1">
      <c r="B35" s="413"/>
      <c r="C35" s="416"/>
      <c r="D35" s="428" t="str">
        <f>IF(ข้อมูลนร.2!D33="","",ข้อมูลนร.2!D33)</f>
        <v/>
      </c>
      <c r="E35" s="669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561" t="str">
        <f t="shared" si="1"/>
        <v/>
      </c>
      <c r="AL35" s="562" t="str">
        <f t="shared" si="2"/>
        <v/>
      </c>
      <c r="AM35" s="562" t="str">
        <f t="shared" si="3"/>
        <v/>
      </c>
      <c r="AN35" s="562" t="str">
        <f t="shared" si="4"/>
        <v/>
      </c>
      <c r="AO35" s="562" t="str">
        <f t="shared" si="5"/>
        <v/>
      </c>
      <c r="AP35" s="416"/>
      <c r="AQ35" s="413"/>
    </row>
    <row r="36" spans="2:43" s="429" customFormat="1" ht="17.100000000000001" customHeight="1">
      <c r="B36" s="413"/>
      <c r="C36" s="416"/>
      <c r="D36" s="428" t="str">
        <f>IF(ข้อมูลนร.2!D34="","",ข้อมูลนร.2!D34)</f>
        <v/>
      </c>
      <c r="E36" s="669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561" t="str">
        <f t="shared" si="1"/>
        <v/>
      </c>
      <c r="AL36" s="562" t="str">
        <f t="shared" si="2"/>
        <v/>
      </c>
      <c r="AM36" s="562" t="str">
        <f t="shared" si="3"/>
        <v/>
      </c>
      <c r="AN36" s="562" t="str">
        <f t="shared" si="4"/>
        <v/>
      </c>
      <c r="AO36" s="562" t="str">
        <f t="shared" si="5"/>
        <v/>
      </c>
      <c r="AP36" s="416"/>
      <c r="AQ36" s="413"/>
    </row>
    <row r="37" spans="2:43" s="429" customFormat="1" ht="17.100000000000001" customHeight="1">
      <c r="B37" s="413"/>
      <c r="C37" s="416"/>
      <c r="D37" s="428" t="str">
        <f>IF(ข้อมูลนร.2!D35="","",ข้อมูลนร.2!D35)</f>
        <v/>
      </c>
      <c r="E37" s="669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561" t="str">
        <f t="shared" si="1"/>
        <v/>
      </c>
      <c r="AL37" s="562" t="str">
        <f t="shared" si="2"/>
        <v/>
      </c>
      <c r="AM37" s="562" t="str">
        <f t="shared" si="3"/>
        <v/>
      </c>
      <c r="AN37" s="562" t="str">
        <f t="shared" si="4"/>
        <v/>
      </c>
      <c r="AO37" s="562" t="str">
        <f t="shared" si="5"/>
        <v/>
      </c>
      <c r="AP37" s="416"/>
      <c r="AQ37" s="413"/>
    </row>
    <row r="38" spans="2:43" s="429" customFormat="1" ht="17.100000000000001" customHeight="1">
      <c r="B38" s="413"/>
      <c r="C38" s="416"/>
      <c r="D38" s="428" t="str">
        <f>IF(ข้อมูลนร.2!D36="","",ข้อมูลนร.2!D36)</f>
        <v/>
      </c>
      <c r="E38" s="669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561" t="str">
        <f t="shared" si="1"/>
        <v/>
      </c>
      <c r="AL38" s="562" t="str">
        <f t="shared" si="2"/>
        <v/>
      </c>
      <c r="AM38" s="562" t="str">
        <f t="shared" si="3"/>
        <v/>
      </c>
      <c r="AN38" s="562" t="str">
        <f t="shared" si="4"/>
        <v/>
      </c>
      <c r="AO38" s="562" t="str">
        <f t="shared" si="5"/>
        <v/>
      </c>
      <c r="AP38" s="416"/>
      <c r="AQ38" s="413"/>
    </row>
    <row r="39" spans="2:43" s="429" customFormat="1" ht="17.100000000000001" customHeight="1">
      <c r="B39" s="413"/>
      <c r="C39" s="416"/>
      <c r="D39" s="428" t="str">
        <f>IF(ข้อมูลนร.2!D37="","",ข้อมูลนร.2!D37)</f>
        <v/>
      </c>
      <c r="E39" s="669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561" t="str">
        <f t="shared" si="1"/>
        <v/>
      </c>
      <c r="AL39" s="562" t="str">
        <f t="shared" si="2"/>
        <v/>
      </c>
      <c r="AM39" s="562" t="str">
        <f t="shared" si="3"/>
        <v/>
      </c>
      <c r="AN39" s="562" t="str">
        <f t="shared" si="4"/>
        <v/>
      </c>
      <c r="AO39" s="562" t="str">
        <f t="shared" si="5"/>
        <v/>
      </c>
      <c r="AP39" s="416"/>
      <c r="AQ39" s="413"/>
    </row>
    <row r="40" spans="2:43" s="429" customFormat="1" ht="17.100000000000001" customHeight="1">
      <c r="B40" s="413"/>
      <c r="C40" s="416"/>
      <c r="D40" s="428" t="str">
        <f>IF(ข้อมูลนร.2!D38="","",ข้อมูลนร.2!D38)</f>
        <v/>
      </c>
      <c r="E40" s="669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561" t="str">
        <f t="shared" si="1"/>
        <v/>
      </c>
      <c r="AL40" s="562" t="str">
        <f t="shared" si="2"/>
        <v/>
      </c>
      <c r="AM40" s="562" t="str">
        <f t="shared" si="3"/>
        <v/>
      </c>
      <c r="AN40" s="562" t="str">
        <f t="shared" si="4"/>
        <v/>
      </c>
      <c r="AO40" s="562" t="str">
        <f t="shared" si="5"/>
        <v/>
      </c>
      <c r="AP40" s="416"/>
      <c r="AQ40" s="413"/>
    </row>
    <row r="41" spans="2:43" s="429" customFormat="1" ht="17.100000000000001" customHeight="1">
      <c r="B41" s="413"/>
      <c r="C41" s="416"/>
      <c r="D41" s="428" t="str">
        <f>IF(ข้อมูลนร.2!D39="","",ข้อมูลนร.2!D39)</f>
        <v/>
      </c>
      <c r="E41" s="669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561" t="str">
        <f t="shared" si="1"/>
        <v/>
      </c>
      <c r="AL41" s="562" t="str">
        <f t="shared" si="2"/>
        <v/>
      </c>
      <c r="AM41" s="562" t="str">
        <f t="shared" si="3"/>
        <v/>
      </c>
      <c r="AN41" s="562" t="str">
        <f t="shared" si="4"/>
        <v/>
      </c>
      <c r="AO41" s="562" t="str">
        <f t="shared" si="5"/>
        <v/>
      </c>
      <c r="AP41" s="416"/>
      <c r="AQ41" s="413"/>
    </row>
    <row r="42" spans="2:43" s="429" customFormat="1" ht="17.100000000000001" customHeight="1">
      <c r="B42" s="413"/>
      <c r="C42" s="416"/>
      <c r="D42" s="428" t="str">
        <f>IF(ข้อมูลนร.2!D40="","",ข้อมูลนร.2!D40)</f>
        <v/>
      </c>
      <c r="E42" s="669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561" t="str">
        <f t="shared" si="1"/>
        <v/>
      </c>
      <c r="AL42" s="562" t="str">
        <f t="shared" si="2"/>
        <v/>
      </c>
      <c r="AM42" s="562" t="str">
        <f t="shared" si="3"/>
        <v/>
      </c>
      <c r="AN42" s="562" t="str">
        <f t="shared" si="4"/>
        <v/>
      </c>
      <c r="AO42" s="562" t="str">
        <f t="shared" si="5"/>
        <v/>
      </c>
      <c r="AP42" s="416"/>
      <c r="AQ42" s="413"/>
    </row>
    <row r="43" spans="2:43" s="429" customFormat="1" ht="17.100000000000001" customHeight="1">
      <c r="B43" s="413"/>
      <c r="C43" s="416"/>
      <c r="D43" s="428" t="str">
        <f>IF(ข้อมูลนร.2!D41="","",ข้อมูลนร.2!D41)</f>
        <v/>
      </c>
      <c r="E43" s="669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561" t="str">
        <f t="shared" ref="AK43:AK48" si="6">IF(D43="","",COUNTIF(F43:AJ43,"/"))</f>
        <v/>
      </c>
      <c r="AL43" s="562" t="str">
        <f t="shared" ref="AL43:AL48" si="7">IF(D43="","",COUNTIF(F43:AJ43,"/"))</f>
        <v/>
      </c>
      <c r="AM43" s="562" t="str">
        <f t="shared" ref="AM43:AM48" si="8">IF(D43="","",COUNTIF(F43:AJ43,"ป"))</f>
        <v/>
      </c>
      <c r="AN43" s="562" t="str">
        <f t="shared" ref="AN43:AN48" si="9">IF(D43="","",COUNTIF(F43:AJ43,"ล"))</f>
        <v/>
      </c>
      <c r="AO43" s="562" t="str">
        <f t="shared" ref="AO43:AO48" si="10">IF(D43="","",COUNTIF(F43:AJ43,"ข"))</f>
        <v/>
      </c>
      <c r="AP43" s="416"/>
      <c r="AQ43" s="413"/>
    </row>
    <row r="44" spans="2:43" s="429" customFormat="1" ht="17.100000000000001" customHeight="1">
      <c r="B44" s="413"/>
      <c r="C44" s="416"/>
      <c r="D44" s="428" t="str">
        <f>IF(ข้อมูลนร.2!D42="","",ข้อมูลนร.2!D42)</f>
        <v/>
      </c>
      <c r="E44" s="669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561" t="str">
        <f t="shared" si="6"/>
        <v/>
      </c>
      <c r="AL44" s="562" t="str">
        <f t="shared" si="7"/>
        <v/>
      </c>
      <c r="AM44" s="562" t="str">
        <f t="shared" si="8"/>
        <v/>
      </c>
      <c r="AN44" s="562" t="str">
        <f t="shared" si="9"/>
        <v/>
      </c>
      <c r="AO44" s="562" t="str">
        <f t="shared" si="10"/>
        <v/>
      </c>
      <c r="AP44" s="416"/>
      <c r="AQ44" s="413"/>
    </row>
    <row r="45" spans="2:43" s="429" customFormat="1" ht="17.100000000000001" customHeight="1">
      <c r="B45" s="413"/>
      <c r="C45" s="416"/>
      <c r="D45" s="428" t="str">
        <f>IF(ข้อมูลนร.2!D43="","",ข้อมูลนร.2!D43)</f>
        <v/>
      </c>
      <c r="E45" s="669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561" t="str">
        <f t="shared" si="6"/>
        <v/>
      </c>
      <c r="AL45" s="562" t="str">
        <f t="shared" si="7"/>
        <v/>
      </c>
      <c r="AM45" s="562" t="str">
        <f t="shared" si="8"/>
        <v/>
      </c>
      <c r="AN45" s="562" t="str">
        <f t="shared" si="9"/>
        <v/>
      </c>
      <c r="AO45" s="562" t="str">
        <f t="shared" si="10"/>
        <v/>
      </c>
      <c r="AP45" s="416"/>
      <c r="AQ45" s="413"/>
    </row>
    <row r="46" spans="2:43" s="429" customFormat="1" ht="17.100000000000001" customHeight="1">
      <c r="B46" s="413"/>
      <c r="C46" s="416"/>
      <c r="D46" s="428" t="str">
        <f>IF(ข้อมูลนร.2!D44="","",ข้อมูลนร.2!D44)</f>
        <v/>
      </c>
      <c r="E46" s="669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561" t="str">
        <f t="shared" si="6"/>
        <v/>
      </c>
      <c r="AL46" s="562" t="str">
        <f t="shared" si="7"/>
        <v/>
      </c>
      <c r="AM46" s="562" t="str">
        <f t="shared" si="8"/>
        <v/>
      </c>
      <c r="AN46" s="562" t="str">
        <f t="shared" si="9"/>
        <v/>
      </c>
      <c r="AO46" s="562" t="str">
        <f t="shared" si="10"/>
        <v/>
      </c>
      <c r="AP46" s="416"/>
      <c r="AQ46" s="413"/>
    </row>
    <row r="47" spans="2:43" s="429" customFormat="1" ht="17.100000000000001" customHeight="1">
      <c r="B47" s="413"/>
      <c r="C47" s="416"/>
      <c r="D47" s="428" t="str">
        <f>IF(ข้อมูลนร.2!D45="","",ข้อมูลนร.2!D45)</f>
        <v/>
      </c>
      <c r="E47" s="669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561" t="str">
        <f t="shared" si="6"/>
        <v/>
      </c>
      <c r="AL47" s="562" t="str">
        <f t="shared" si="7"/>
        <v/>
      </c>
      <c r="AM47" s="562" t="str">
        <f t="shared" si="8"/>
        <v/>
      </c>
      <c r="AN47" s="562" t="str">
        <f t="shared" si="9"/>
        <v/>
      </c>
      <c r="AO47" s="562" t="str">
        <f t="shared" si="10"/>
        <v/>
      </c>
      <c r="AP47" s="416"/>
      <c r="AQ47" s="413"/>
    </row>
    <row r="48" spans="2:43" s="429" customFormat="1" ht="17.100000000000001" customHeight="1">
      <c r="B48" s="413"/>
      <c r="C48" s="416"/>
      <c r="D48" s="428" t="str">
        <f>IF(ข้อมูลนร.2!D46="","",ข้อมูลนร.2!D46)</f>
        <v/>
      </c>
      <c r="E48" s="669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561" t="str">
        <f t="shared" si="6"/>
        <v/>
      </c>
      <c r="AL48" s="562" t="str">
        <f t="shared" si="7"/>
        <v/>
      </c>
      <c r="AM48" s="562" t="str">
        <f t="shared" si="8"/>
        <v/>
      </c>
      <c r="AN48" s="562" t="str">
        <f t="shared" si="9"/>
        <v/>
      </c>
      <c r="AO48" s="562" t="str">
        <f t="shared" si="10"/>
        <v/>
      </c>
      <c r="AP48" s="416"/>
      <c r="AQ48" s="413"/>
    </row>
    <row r="49" spans="2:43">
      <c r="B49" s="412"/>
      <c r="C49" s="415"/>
      <c r="D49" s="670" t="s">
        <v>321</v>
      </c>
      <c r="E49" s="671"/>
      <c r="F49" s="672"/>
      <c r="G49" s="673"/>
      <c r="H49" s="673"/>
      <c r="I49" s="673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4"/>
      <c r="AL49" s="675"/>
      <c r="AM49" s="676"/>
      <c r="AN49" s="676"/>
      <c r="AO49" s="677"/>
      <c r="AP49" s="415"/>
      <c r="AQ49" s="412"/>
    </row>
    <row r="50" spans="2:43">
      <c r="B50" s="412"/>
      <c r="C50" s="415"/>
      <c r="D50" s="416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45"/>
      <c r="AL50" s="445"/>
      <c r="AM50" s="445"/>
      <c r="AN50" s="445"/>
      <c r="AO50" s="445"/>
      <c r="AP50" s="415"/>
      <c r="AQ50" s="412"/>
    </row>
    <row r="51" spans="2:43">
      <c r="B51" s="412"/>
      <c r="C51" s="412"/>
      <c r="D51" s="413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44"/>
      <c r="AL51" s="444"/>
      <c r="AM51" s="444"/>
      <c r="AN51" s="444"/>
      <c r="AO51" s="444"/>
      <c r="AP51" s="412"/>
      <c r="AQ51" s="412"/>
    </row>
  </sheetData>
  <sheetProtection algorithmName="SHA-512" hashValue="7zbaq4+7kJTwxbrrlG8aH0dAQ1uOGgZrIcRDdvILY8Jdn55CDgyx1NWS4khsJjGw8FH7UhV7dp5JzxJ+/tsoDA==" saltValue="GeKEwDifabSSkzGwo0sPqw==" spinCount="100000" sheet="1" objects="1" scenarios="1" formatCells="0"/>
  <protectedRanges>
    <protectedRange sqref="F49 V9:V48 AC9:AC48 F7:AJ8" name="ช่วง1"/>
    <protectedRange sqref="R9:U9 F10:U48 W9:AB48 AD9:AJ48" name="ช่วง1_3"/>
    <protectedRange sqref="F9:Q9" name="ช่วง1_2_1"/>
  </protectedRanges>
  <mergeCells count="15">
    <mergeCell ref="E9:E48"/>
    <mergeCell ref="D49:E49"/>
    <mergeCell ref="F49:AK49"/>
    <mergeCell ref="AL49:AO49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8">
    <cfRule type="cellIs" dxfId="49" priority="1" operator="equal">
      <formula>"ข"</formula>
    </cfRule>
    <cfRule type="cellIs" dxfId="48" priority="2" operator="equal">
      <formula>"ล"</formula>
    </cfRule>
    <cfRule type="cellIs" dxfId="47" priority="3" operator="equal">
      <formula>"ป"</formula>
    </cfRule>
    <cfRule type="cellIs" dxfId="46" priority="4" operator="equal">
      <formula>"/"</formula>
    </cfRule>
  </conditionalFormatting>
  <pageMargins left="0.31496062992125984" right="0" top="0.39370078740157483" bottom="7.874015748031496E-2" header="0.31496062992125984" footer="0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SS!$B$3:$B$9</xm:f>
          </x14:formula1>
          <xm:sqref>F7:AJ7</xm:sqref>
        </x14:dataValidation>
        <x14:dataValidation type="list" allowBlank="1" showInputMessage="1" showErrorMessage="1">
          <x14:formula1>
            <xm:f>SS!$A$3:$A$6</xm:f>
          </x14:formula1>
          <xm:sqref>F9:AJ48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51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414" customWidth="1"/>
    <col min="2" max="2" width="4.625" style="414" customWidth="1"/>
    <col min="3" max="3" width="3.625" style="414" customWidth="1"/>
    <col min="4" max="4" width="3.125" style="429" customWidth="1"/>
    <col min="5" max="5" width="3.125" style="414" customWidth="1"/>
    <col min="6" max="36" width="2.25" style="414" customWidth="1"/>
    <col min="37" max="37" width="3.625" style="446" customWidth="1"/>
    <col min="38" max="41" width="3.25" style="446" customWidth="1"/>
    <col min="42" max="42" width="3.625" style="414" customWidth="1"/>
    <col min="43" max="43" width="4.625" style="414" customWidth="1"/>
    <col min="44" max="16384" width="9" style="414"/>
  </cols>
  <sheetData>
    <row r="1" spans="2:43">
      <c r="B1" s="412"/>
      <c r="C1" s="412"/>
      <c r="D1" s="413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44"/>
      <c r="AL1" s="444"/>
      <c r="AM1" s="444"/>
      <c r="AN1" s="444"/>
      <c r="AO1" s="444"/>
      <c r="AP1" s="412"/>
      <c r="AQ1" s="412"/>
    </row>
    <row r="2" spans="2:43" ht="21.95" customHeight="1">
      <c r="B2" s="412"/>
      <c r="C2" s="415"/>
      <c r="D2" s="416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445"/>
      <c r="AM2" s="445"/>
      <c r="AN2" s="445"/>
      <c r="AO2" s="445"/>
      <c r="AP2" s="415"/>
      <c r="AQ2" s="412"/>
    </row>
    <row r="3" spans="2:43" s="446" customFormat="1" ht="20.100000000000001" customHeight="1">
      <c r="B3" s="444"/>
      <c r="C3" s="445"/>
      <c r="D3" s="679" t="s">
        <v>308</v>
      </c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445"/>
      <c r="AQ3" s="444"/>
    </row>
    <row r="4" spans="2:43" ht="5.0999999999999996" customHeight="1">
      <c r="B4" s="412"/>
      <c r="C4" s="415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48"/>
      <c r="AL4" s="445"/>
      <c r="AM4" s="445"/>
      <c r="AN4" s="445"/>
      <c r="AO4" s="445"/>
      <c r="AP4" s="415"/>
      <c r="AQ4" s="412"/>
    </row>
    <row r="5" spans="2:43">
      <c r="B5" s="412"/>
      <c r="C5" s="415"/>
      <c r="D5" s="680" t="s">
        <v>37</v>
      </c>
      <c r="E5" s="418"/>
      <c r="F5" s="682" t="s">
        <v>309</v>
      </c>
      <c r="G5" s="682"/>
      <c r="H5" s="682"/>
      <c r="I5" s="682"/>
      <c r="J5" s="683"/>
      <c r="K5" s="684">
        <v>1</v>
      </c>
      <c r="L5" s="684"/>
      <c r="M5" s="684"/>
      <c r="N5" s="685" t="s">
        <v>310</v>
      </c>
      <c r="O5" s="685"/>
      <c r="P5" s="685"/>
      <c r="Q5" s="685"/>
      <c r="R5" s="685"/>
      <c r="S5" s="684" t="s">
        <v>322</v>
      </c>
      <c r="T5" s="684"/>
      <c r="U5" s="684"/>
      <c r="V5" s="684"/>
      <c r="W5" s="684"/>
      <c r="X5" s="684"/>
      <c r="Y5" s="684"/>
      <c r="Z5" s="684"/>
      <c r="AA5" s="685" t="s">
        <v>312</v>
      </c>
      <c r="AB5" s="685"/>
      <c r="AC5" s="685"/>
      <c r="AD5" s="685"/>
      <c r="AE5" s="684">
        <v>2566</v>
      </c>
      <c r="AF5" s="684"/>
      <c r="AG5" s="684"/>
      <c r="AH5" s="684"/>
      <c r="AI5" s="419"/>
      <c r="AJ5" s="420"/>
      <c r="AK5" s="421"/>
      <c r="AL5" s="686" t="s">
        <v>313</v>
      </c>
      <c r="AM5" s="687"/>
      <c r="AN5" s="687"/>
      <c r="AO5" s="688"/>
      <c r="AP5" s="415"/>
      <c r="AQ5" s="412"/>
    </row>
    <row r="6" spans="2:43" ht="17.45" customHeight="1">
      <c r="B6" s="412"/>
      <c r="C6" s="415"/>
      <c r="D6" s="681"/>
      <c r="E6" s="423" t="s">
        <v>314</v>
      </c>
      <c r="F6" s="560">
        <v>1</v>
      </c>
      <c r="G6" s="560">
        <f>F6+1</f>
        <v>2</v>
      </c>
      <c r="H6" s="560">
        <f t="shared" ref="H6:AI6" si="0">G6+1</f>
        <v>3</v>
      </c>
      <c r="I6" s="560">
        <f t="shared" si="0"/>
        <v>4</v>
      </c>
      <c r="J6" s="560">
        <f t="shared" si="0"/>
        <v>5</v>
      </c>
      <c r="K6" s="560">
        <f t="shared" si="0"/>
        <v>6</v>
      </c>
      <c r="L6" s="560">
        <f t="shared" si="0"/>
        <v>7</v>
      </c>
      <c r="M6" s="560">
        <f t="shared" si="0"/>
        <v>8</v>
      </c>
      <c r="N6" s="560">
        <f t="shared" si="0"/>
        <v>9</v>
      </c>
      <c r="O6" s="560">
        <f t="shared" si="0"/>
        <v>10</v>
      </c>
      <c r="P6" s="560">
        <f t="shared" si="0"/>
        <v>11</v>
      </c>
      <c r="Q6" s="560">
        <f t="shared" si="0"/>
        <v>12</v>
      </c>
      <c r="R6" s="560">
        <f t="shared" si="0"/>
        <v>13</v>
      </c>
      <c r="S6" s="560">
        <f t="shared" si="0"/>
        <v>14</v>
      </c>
      <c r="T6" s="560">
        <f t="shared" si="0"/>
        <v>15</v>
      </c>
      <c r="U6" s="560">
        <f t="shared" si="0"/>
        <v>16</v>
      </c>
      <c r="V6" s="560">
        <f t="shared" si="0"/>
        <v>17</v>
      </c>
      <c r="W6" s="560">
        <f t="shared" si="0"/>
        <v>18</v>
      </c>
      <c r="X6" s="560">
        <f t="shared" si="0"/>
        <v>19</v>
      </c>
      <c r="Y6" s="560">
        <f t="shared" si="0"/>
        <v>20</v>
      </c>
      <c r="Z6" s="560">
        <f t="shared" si="0"/>
        <v>21</v>
      </c>
      <c r="AA6" s="560">
        <f t="shared" si="0"/>
        <v>22</v>
      </c>
      <c r="AB6" s="560">
        <f t="shared" si="0"/>
        <v>23</v>
      </c>
      <c r="AC6" s="560">
        <f t="shared" si="0"/>
        <v>24</v>
      </c>
      <c r="AD6" s="560">
        <f t="shared" si="0"/>
        <v>25</v>
      </c>
      <c r="AE6" s="560">
        <f t="shared" si="0"/>
        <v>26</v>
      </c>
      <c r="AF6" s="560">
        <f t="shared" si="0"/>
        <v>27</v>
      </c>
      <c r="AG6" s="560">
        <f t="shared" si="0"/>
        <v>28</v>
      </c>
      <c r="AH6" s="560">
        <f t="shared" si="0"/>
        <v>29</v>
      </c>
      <c r="AI6" s="560">
        <f t="shared" si="0"/>
        <v>30</v>
      </c>
      <c r="AJ6" s="560">
        <f>AI6+1</f>
        <v>31</v>
      </c>
      <c r="AK6" s="558" t="s">
        <v>17</v>
      </c>
      <c r="AL6" s="689" t="str">
        <f>IF(S5="","",S5)</f>
        <v>มิถุนายน</v>
      </c>
      <c r="AM6" s="690"/>
      <c r="AN6" s="690"/>
      <c r="AO6" s="691"/>
      <c r="AP6" s="415"/>
      <c r="AQ6" s="412"/>
    </row>
    <row r="7" spans="2:43" ht="17.45" customHeight="1">
      <c r="B7" s="412"/>
      <c r="C7" s="415"/>
      <c r="D7" s="681"/>
      <c r="E7" s="424" t="s">
        <v>315</v>
      </c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 t="s">
        <v>52</v>
      </c>
      <c r="W7" s="447" t="s">
        <v>53</v>
      </c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559" t="s">
        <v>316</v>
      </c>
      <c r="AL7" s="692"/>
      <c r="AM7" s="693"/>
      <c r="AN7" s="693"/>
      <c r="AO7" s="694"/>
      <c r="AP7" s="415"/>
      <c r="AQ7" s="412"/>
    </row>
    <row r="8" spans="2:43" ht="15.75" customHeight="1">
      <c r="B8" s="412"/>
      <c r="C8" s="415"/>
      <c r="D8" s="426"/>
      <c r="E8" s="42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 t="s">
        <v>49</v>
      </c>
      <c r="W8" s="447" t="s">
        <v>49</v>
      </c>
      <c r="X8" s="447" t="s">
        <v>49</v>
      </c>
      <c r="Y8" s="447" t="s">
        <v>49</v>
      </c>
      <c r="Z8" s="447"/>
      <c r="AA8" s="447"/>
      <c r="AB8" s="447" t="s">
        <v>49</v>
      </c>
      <c r="AC8" s="447" t="s">
        <v>49</v>
      </c>
      <c r="AD8" s="447" t="s">
        <v>49</v>
      </c>
      <c r="AE8" s="447" t="s">
        <v>49</v>
      </c>
      <c r="AF8" s="447" t="s">
        <v>49</v>
      </c>
      <c r="AG8" s="447"/>
      <c r="AH8" s="447"/>
      <c r="AI8" s="447" t="s">
        <v>49</v>
      </c>
      <c r="AJ8" s="447" t="s">
        <v>49</v>
      </c>
      <c r="AK8" s="421">
        <f>COUNTA(F8:AJ8)</f>
        <v>11</v>
      </c>
      <c r="AL8" s="424" t="s">
        <v>317</v>
      </c>
      <c r="AM8" s="424" t="s">
        <v>318</v>
      </c>
      <c r="AN8" s="424" t="s">
        <v>319</v>
      </c>
      <c r="AO8" s="424" t="s">
        <v>320</v>
      </c>
      <c r="AP8" s="415"/>
      <c r="AQ8" s="412"/>
    </row>
    <row r="9" spans="2:43" s="429" customFormat="1" ht="17.100000000000001" customHeight="1">
      <c r="B9" s="413"/>
      <c r="C9" s="416"/>
      <c r="D9" s="428" t="str">
        <f>IF(ข้อมูลนร.2!D7="","",ข้อมูลนร.2!D7)</f>
        <v>1</v>
      </c>
      <c r="E9" s="668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 t="s">
        <v>49</v>
      </c>
      <c r="W9" s="425" t="s">
        <v>49</v>
      </c>
      <c r="X9" s="425" t="s">
        <v>49</v>
      </c>
      <c r="Y9" s="425" t="s">
        <v>49</v>
      </c>
      <c r="Z9" s="425"/>
      <c r="AA9" s="425"/>
      <c r="AB9" s="425" t="s">
        <v>49</v>
      </c>
      <c r="AC9" s="425" t="s">
        <v>49</v>
      </c>
      <c r="AD9" s="425" t="s">
        <v>49</v>
      </c>
      <c r="AE9" s="425" t="s">
        <v>49</v>
      </c>
      <c r="AF9" s="425" t="s">
        <v>49</v>
      </c>
      <c r="AG9" s="425"/>
      <c r="AH9" s="425"/>
      <c r="AI9" s="425" t="s">
        <v>49</v>
      </c>
      <c r="AJ9" s="425" t="s">
        <v>49</v>
      </c>
      <c r="AK9" s="561">
        <f>IF(D9="","",COUNTIF(F9:AJ9,"/"))</f>
        <v>11</v>
      </c>
      <c r="AL9" s="562">
        <f>IF(D9="","",COUNTIF(F9:AJ9,"/"))</f>
        <v>11</v>
      </c>
      <c r="AM9" s="562">
        <f>IF(D9="","",COUNTIF(F9:AJ9,"ป"))</f>
        <v>0</v>
      </c>
      <c r="AN9" s="562">
        <f>IF(D9="","",COUNTIF(F9:AJ9,"ล"))</f>
        <v>0</v>
      </c>
      <c r="AO9" s="562">
        <f>IF(D9="","",COUNTIF(F9:AJ9,"ข"))</f>
        <v>0</v>
      </c>
      <c r="AP9" s="416"/>
      <c r="AQ9" s="413"/>
    </row>
    <row r="10" spans="2:43" s="429" customFormat="1" ht="17.100000000000001" customHeight="1">
      <c r="B10" s="413"/>
      <c r="C10" s="416"/>
      <c r="D10" s="428" t="str">
        <f>IF(ข้อมูลนร.2!D8="","",ข้อมูลนร.2!D8)</f>
        <v>2</v>
      </c>
      <c r="E10" s="669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 t="s">
        <v>49</v>
      </c>
      <c r="W10" s="425" t="s">
        <v>50</v>
      </c>
      <c r="X10" s="425" t="s">
        <v>49</v>
      </c>
      <c r="Y10" s="425" t="s">
        <v>49</v>
      </c>
      <c r="Z10" s="425"/>
      <c r="AA10" s="425"/>
      <c r="AB10" s="425" t="s">
        <v>49</v>
      </c>
      <c r="AC10" s="425" t="s">
        <v>49</v>
      </c>
      <c r="AD10" s="425" t="s">
        <v>49</v>
      </c>
      <c r="AE10" s="425" t="s">
        <v>48</v>
      </c>
      <c r="AF10" s="425" t="s">
        <v>49</v>
      </c>
      <c r="AG10" s="425"/>
      <c r="AH10" s="425"/>
      <c r="AI10" s="425" t="s">
        <v>49</v>
      </c>
      <c r="AJ10" s="425" t="s">
        <v>49</v>
      </c>
      <c r="AK10" s="561">
        <f t="shared" ref="AK10:AK48" si="1">IF(D10="","",COUNTIF(F10:AJ10,"/"))</f>
        <v>9</v>
      </c>
      <c r="AL10" s="562">
        <f t="shared" ref="AL10:AL48" si="2">IF(D10="","",COUNTIF(F10:AJ10,"/"))</f>
        <v>9</v>
      </c>
      <c r="AM10" s="562">
        <f t="shared" ref="AM10:AM48" si="3">IF(D10="","",COUNTIF(F10:AJ10,"ป"))</f>
        <v>1</v>
      </c>
      <c r="AN10" s="562">
        <f t="shared" ref="AN10:AN48" si="4">IF(D10="","",COUNTIF(F10:AJ10,"ล"))</f>
        <v>1</v>
      </c>
      <c r="AO10" s="562">
        <f t="shared" ref="AO10:AO48" si="5">IF(D10="","",COUNTIF(F10:AJ10,"ข"))</f>
        <v>0</v>
      </c>
      <c r="AP10" s="416"/>
      <c r="AQ10" s="413"/>
    </row>
    <row r="11" spans="2:43" s="429" customFormat="1" ht="17.100000000000001" customHeight="1">
      <c r="B11" s="413"/>
      <c r="C11" s="416"/>
      <c r="D11" s="428" t="str">
        <f>IF(ข้อมูลนร.2!D9="","",ข้อมูลนร.2!D9)</f>
        <v>3</v>
      </c>
      <c r="E11" s="669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 t="s">
        <v>49</v>
      </c>
      <c r="W11" s="425" t="s">
        <v>50</v>
      </c>
      <c r="X11" s="425" t="s">
        <v>49</v>
      </c>
      <c r="Y11" s="425" t="s">
        <v>49</v>
      </c>
      <c r="Z11" s="425"/>
      <c r="AA11" s="425"/>
      <c r="AB11" s="425" t="s">
        <v>49</v>
      </c>
      <c r="AC11" s="425" t="s">
        <v>49</v>
      </c>
      <c r="AD11" s="425" t="s">
        <v>49</v>
      </c>
      <c r="AE11" s="425" t="s">
        <v>48</v>
      </c>
      <c r="AF11" s="425" t="s">
        <v>49</v>
      </c>
      <c r="AG11" s="425"/>
      <c r="AH11" s="425"/>
      <c r="AI11" s="425" t="s">
        <v>49</v>
      </c>
      <c r="AJ11" s="425" t="s">
        <v>49</v>
      </c>
      <c r="AK11" s="561">
        <f t="shared" si="1"/>
        <v>9</v>
      </c>
      <c r="AL11" s="562">
        <f t="shared" si="2"/>
        <v>9</v>
      </c>
      <c r="AM11" s="562">
        <f t="shared" si="3"/>
        <v>1</v>
      </c>
      <c r="AN11" s="562">
        <f t="shared" si="4"/>
        <v>1</v>
      </c>
      <c r="AO11" s="562">
        <f t="shared" si="5"/>
        <v>0</v>
      </c>
      <c r="AP11" s="416"/>
      <c r="AQ11" s="413"/>
    </row>
    <row r="12" spans="2:43" s="429" customFormat="1" ht="17.100000000000001" customHeight="1">
      <c r="B12" s="413"/>
      <c r="C12" s="416"/>
      <c r="D12" s="428" t="str">
        <f>IF(ข้อมูลนร.2!D10="","",ข้อมูลนร.2!D10)</f>
        <v/>
      </c>
      <c r="E12" s="669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561" t="str">
        <f t="shared" si="1"/>
        <v/>
      </c>
      <c r="AL12" s="562" t="str">
        <f t="shared" si="2"/>
        <v/>
      </c>
      <c r="AM12" s="562" t="str">
        <f t="shared" si="3"/>
        <v/>
      </c>
      <c r="AN12" s="562" t="str">
        <f t="shared" si="4"/>
        <v/>
      </c>
      <c r="AO12" s="562" t="str">
        <f t="shared" si="5"/>
        <v/>
      </c>
      <c r="AP12" s="416"/>
      <c r="AQ12" s="413"/>
    </row>
    <row r="13" spans="2:43" s="429" customFormat="1" ht="17.100000000000001" customHeight="1">
      <c r="B13" s="413"/>
      <c r="C13" s="416"/>
      <c r="D13" s="428" t="str">
        <f>IF(ข้อมูลนร.2!D11="","",ข้อมูลนร.2!D11)</f>
        <v/>
      </c>
      <c r="E13" s="669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561" t="str">
        <f t="shared" si="1"/>
        <v/>
      </c>
      <c r="AL13" s="562" t="str">
        <f t="shared" si="2"/>
        <v/>
      </c>
      <c r="AM13" s="562" t="str">
        <f t="shared" si="3"/>
        <v/>
      </c>
      <c r="AN13" s="562" t="str">
        <f t="shared" si="4"/>
        <v/>
      </c>
      <c r="AO13" s="562" t="str">
        <f t="shared" si="5"/>
        <v/>
      </c>
      <c r="AP13" s="416"/>
      <c r="AQ13" s="413"/>
    </row>
    <row r="14" spans="2:43" s="429" customFormat="1" ht="17.100000000000001" customHeight="1">
      <c r="B14" s="413"/>
      <c r="C14" s="416"/>
      <c r="D14" s="428" t="str">
        <f>IF(ข้อมูลนร.2!D12="","",ข้อมูลนร.2!D12)</f>
        <v/>
      </c>
      <c r="E14" s="669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561" t="str">
        <f t="shared" si="1"/>
        <v/>
      </c>
      <c r="AL14" s="562" t="str">
        <f t="shared" si="2"/>
        <v/>
      </c>
      <c r="AM14" s="562" t="str">
        <f t="shared" si="3"/>
        <v/>
      </c>
      <c r="AN14" s="562" t="str">
        <f t="shared" si="4"/>
        <v/>
      </c>
      <c r="AO14" s="562" t="str">
        <f t="shared" si="5"/>
        <v/>
      </c>
      <c r="AP14" s="416"/>
      <c r="AQ14" s="413"/>
    </row>
    <row r="15" spans="2:43" s="429" customFormat="1" ht="17.100000000000001" customHeight="1">
      <c r="B15" s="413"/>
      <c r="C15" s="416"/>
      <c r="D15" s="428" t="str">
        <f>IF(ข้อมูลนร.2!D13="","",ข้อมูลนร.2!D13)</f>
        <v/>
      </c>
      <c r="E15" s="669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561" t="str">
        <f t="shared" si="1"/>
        <v/>
      </c>
      <c r="AL15" s="562" t="str">
        <f t="shared" si="2"/>
        <v/>
      </c>
      <c r="AM15" s="562" t="str">
        <f t="shared" si="3"/>
        <v/>
      </c>
      <c r="AN15" s="562" t="str">
        <f t="shared" si="4"/>
        <v/>
      </c>
      <c r="AO15" s="562" t="str">
        <f t="shared" si="5"/>
        <v/>
      </c>
      <c r="AP15" s="416"/>
      <c r="AQ15" s="413"/>
    </row>
    <row r="16" spans="2:43" s="429" customFormat="1" ht="17.100000000000001" customHeight="1">
      <c r="B16" s="413"/>
      <c r="C16" s="416"/>
      <c r="D16" s="428" t="str">
        <f>IF(ข้อมูลนร.2!D14="","",ข้อมูลนร.2!D14)</f>
        <v/>
      </c>
      <c r="E16" s="669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561" t="str">
        <f t="shared" si="1"/>
        <v/>
      </c>
      <c r="AL16" s="562" t="str">
        <f t="shared" si="2"/>
        <v/>
      </c>
      <c r="AM16" s="562" t="str">
        <f t="shared" si="3"/>
        <v/>
      </c>
      <c r="AN16" s="562" t="str">
        <f t="shared" si="4"/>
        <v/>
      </c>
      <c r="AO16" s="562" t="str">
        <f t="shared" si="5"/>
        <v/>
      </c>
      <c r="AP16" s="416"/>
      <c r="AQ16" s="413"/>
    </row>
    <row r="17" spans="2:43" s="429" customFormat="1" ht="17.100000000000001" customHeight="1">
      <c r="B17" s="413"/>
      <c r="C17" s="416"/>
      <c r="D17" s="428" t="str">
        <f>IF(ข้อมูลนร.2!D15="","",ข้อมูลนร.2!D15)</f>
        <v/>
      </c>
      <c r="E17" s="669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561" t="str">
        <f t="shared" si="1"/>
        <v/>
      </c>
      <c r="AL17" s="562" t="str">
        <f t="shared" si="2"/>
        <v/>
      </c>
      <c r="AM17" s="562" t="str">
        <f t="shared" si="3"/>
        <v/>
      </c>
      <c r="AN17" s="562" t="str">
        <f t="shared" si="4"/>
        <v/>
      </c>
      <c r="AO17" s="562" t="str">
        <f t="shared" si="5"/>
        <v/>
      </c>
      <c r="AP17" s="416"/>
      <c r="AQ17" s="413"/>
    </row>
    <row r="18" spans="2:43" s="429" customFormat="1" ht="17.100000000000001" customHeight="1">
      <c r="B18" s="413"/>
      <c r="C18" s="416"/>
      <c r="D18" s="428" t="str">
        <f>IF(ข้อมูลนร.2!D16="","",ข้อมูลนร.2!D16)</f>
        <v/>
      </c>
      <c r="E18" s="669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561" t="str">
        <f t="shared" si="1"/>
        <v/>
      </c>
      <c r="AL18" s="562" t="str">
        <f t="shared" si="2"/>
        <v/>
      </c>
      <c r="AM18" s="562" t="str">
        <f t="shared" si="3"/>
        <v/>
      </c>
      <c r="AN18" s="562" t="str">
        <f t="shared" si="4"/>
        <v/>
      </c>
      <c r="AO18" s="562" t="str">
        <f t="shared" si="5"/>
        <v/>
      </c>
      <c r="AP18" s="416"/>
      <c r="AQ18" s="413"/>
    </row>
    <row r="19" spans="2:43" s="429" customFormat="1" ht="17.100000000000001" customHeight="1">
      <c r="B19" s="413"/>
      <c r="C19" s="416"/>
      <c r="D19" s="428" t="str">
        <f>IF(ข้อมูลนร.2!D17="","",ข้อมูลนร.2!D17)</f>
        <v/>
      </c>
      <c r="E19" s="669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561" t="str">
        <f t="shared" si="1"/>
        <v/>
      </c>
      <c r="AL19" s="562" t="str">
        <f t="shared" si="2"/>
        <v/>
      </c>
      <c r="AM19" s="562" t="str">
        <f t="shared" si="3"/>
        <v/>
      </c>
      <c r="AN19" s="562" t="str">
        <f t="shared" si="4"/>
        <v/>
      </c>
      <c r="AO19" s="562" t="str">
        <f t="shared" si="5"/>
        <v/>
      </c>
      <c r="AP19" s="416"/>
      <c r="AQ19" s="413"/>
    </row>
    <row r="20" spans="2:43" s="429" customFormat="1" ht="17.100000000000001" customHeight="1">
      <c r="B20" s="413"/>
      <c r="C20" s="416"/>
      <c r="D20" s="428" t="str">
        <f>IF(ข้อมูลนร.2!D18="","",ข้อมูลนร.2!D18)</f>
        <v/>
      </c>
      <c r="E20" s="669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561" t="str">
        <f t="shared" si="1"/>
        <v/>
      </c>
      <c r="AL20" s="562" t="str">
        <f t="shared" si="2"/>
        <v/>
      </c>
      <c r="AM20" s="562" t="str">
        <f t="shared" si="3"/>
        <v/>
      </c>
      <c r="AN20" s="562" t="str">
        <f t="shared" si="4"/>
        <v/>
      </c>
      <c r="AO20" s="562" t="str">
        <f t="shared" si="5"/>
        <v/>
      </c>
      <c r="AP20" s="416"/>
      <c r="AQ20" s="413"/>
    </row>
    <row r="21" spans="2:43" s="429" customFormat="1" ht="17.100000000000001" customHeight="1">
      <c r="B21" s="413"/>
      <c r="C21" s="416"/>
      <c r="D21" s="428" t="str">
        <f>IF(ข้อมูลนร.2!D19="","",ข้อมูลนร.2!D19)</f>
        <v/>
      </c>
      <c r="E21" s="669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561" t="str">
        <f t="shared" si="1"/>
        <v/>
      </c>
      <c r="AL21" s="562" t="str">
        <f t="shared" si="2"/>
        <v/>
      </c>
      <c r="AM21" s="562" t="str">
        <f t="shared" si="3"/>
        <v/>
      </c>
      <c r="AN21" s="562" t="str">
        <f t="shared" si="4"/>
        <v/>
      </c>
      <c r="AO21" s="562" t="str">
        <f t="shared" si="5"/>
        <v/>
      </c>
      <c r="AP21" s="416"/>
      <c r="AQ21" s="413"/>
    </row>
    <row r="22" spans="2:43" s="429" customFormat="1" ht="17.100000000000001" customHeight="1">
      <c r="B22" s="413"/>
      <c r="C22" s="416"/>
      <c r="D22" s="428" t="str">
        <f>IF(ข้อมูลนร.2!D20="","",ข้อมูลนร.2!D20)</f>
        <v/>
      </c>
      <c r="E22" s="669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561" t="str">
        <f t="shared" si="1"/>
        <v/>
      </c>
      <c r="AL22" s="562" t="str">
        <f t="shared" si="2"/>
        <v/>
      </c>
      <c r="AM22" s="562" t="str">
        <f t="shared" si="3"/>
        <v/>
      </c>
      <c r="AN22" s="562" t="str">
        <f t="shared" si="4"/>
        <v/>
      </c>
      <c r="AO22" s="562" t="str">
        <f t="shared" si="5"/>
        <v/>
      </c>
      <c r="AP22" s="416"/>
      <c r="AQ22" s="413"/>
    </row>
    <row r="23" spans="2:43" s="429" customFormat="1" ht="17.100000000000001" customHeight="1">
      <c r="B23" s="413"/>
      <c r="C23" s="416"/>
      <c r="D23" s="428" t="str">
        <f>IF(ข้อมูลนร.2!D21="","",ข้อมูลนร.2!D21)</f>
        <v/>
      </c>
      <c r="E23" s="669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561" t="str">
        <f t="shared" si="1"/>
        <v/>
      </c>
      <c r="AL23" s="562" t="str">
        <f t="shared" si="2"/>
        <v/>
      </c>
      <c r="AM23" s="562" t="str">
        <f t="shared" si="3"/>
        <v/>
      </c>
      <c r="AN23" s="562" t="str">
        <f t="shared" si="4"/>
        <v/>
      </c>
      <c r="AO23" s="562" t="str">
        <f t="shared" si="5"/>
        <v/>
      </c>
      <c r="AP23" s="416"/>
      <c r="AQ23" s="413"/>
    </row>
    <row r="24" spans="2:43" s="429" customFormat="1" ht="17.100000000000001" customHeight="1">
      <c r="B24" s="413"/>
      <c r="C24" s="416"/>
      <c r="D24" s="428" t="str">
        <f>IF(ข้อมูลนร.2!D22="","",ข้อมูลนร.2!D22)</f>
        <v/>
      </c>
      <c r="E24" s="669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561" t="str">
        <f t="shared" si="1"/>
        <v/>
      </c>
      <c r="AL24" s="562" t="str">
        <f t="shared" si="2"/>
        <v/>
      </c>
      <c r="AM24" s="562" t="str">
        <f t="shared" si="3"/>
        <v/>
      </c>
      <c r="AN24" s="562" t="str">
        <f t="shared" si="4"/>
        <v/>
      </c>
      <c r="AO24" s="562" t="str">
        <f t="shared" si="5"/>
        <v/>
      </c>
      <c r="AP24" s="416"/>
      <c r="AQ24" s="413"/>
    </row>
    <row r="25" spans="2:43" s="429" customFormat="1" ht="17.100000000000001" customHeight="1">
      <c r="B25" s="413"/>
      <c r="C25" s="416"/>
      <c r="D25" s="428" t="str">
        <f>IF(ข้อมูลนร.2!D23="","",ข้อมูลนร.2!D23)</f>
        <v/>
      </c>
      <c r="E25" s="669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561" t="str">
        <f t="shared" si="1"/>
        <v/>
      </c>
      <c r="AL25" s="562" t="str">
        <f t="shared" si="2"/>
        <v/>
      </c>
      <c r="AM25" s="562" t="str">
        <f t="shared" si="3"/>
        <v/>
      </c>
      <c r="AN25" s="562" t="str">
        <f t="shared" si="4"/>
        <v/>
      </c>
      <c r="AO25" s="562" t="str">
        <f t="shared" si="5"/>
        <v/>
      </c>
      <c r="AP25" s="416"/>
      <c r="AQ25" s="413"/>
    </row>
    <row r="26" spans="2:43" s="429" customFormat="1" ht="17.100000000000001" customHeight="1">
      <c r="B26" s="413"/>
      <c r="C26" s="416"/>
      <c r="D26" s="428" t="str">
        <f>IF(ข้อมูลนร.2!D24="","",ข้อมูลนร.2!D24)</f>
        <v/>
      </c>
      <c r="E26" s="669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561" t="str">
        <f t="shared" si="1"/>
        <v/>
      </c>
      <c r="AL26" s="562" t="str">
        <f t="shared" si="2"/>
        <v/>
      </c>
      <c r="AM26" s="562" t="str">
        <f t="shared" si="3"/>
        <v/>
      </c>
      <c r="AN26" s="562" t="str">
        <f t="shared" si="4"/>
        <v/>
      </c>
      <c r="AO26" s="562" t="str">
        <f t="shared" si="5"/>
        <v/>
      </c>
      <c r="AP26" s="416"/>
      <c r="AQ26" s="413"/>
    </row>
    <row r="27" spans="2:43" s="429" customFormat="1" ht="17.100000000000001" customHeight="1">
      <c r="B27" s="413"/>
      <c r="C27" s="416"/>
      <c r="D27" s="428" t="str">
        <f>IF(ข้อมูลนร.2!D25="","",ข้อมูลนร.2!D25)</f>
        <v/>
      </c>
      <c r="E27" s="669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561" t="str">
        <f t="shared" si="1"/>
        <v/>
      </c>
      <c r="AL27" s="562" t="str">
        <f t="shared" si="2"/>
        <v/>
      </c>
      <c r="AM27" s="562" t="str">
        <f t="shared" si="3"/>
        <v/>
      </c>
      <c r="AN27" s="562" t="str">
        <f t="shared" si="4"/>
        <v/>
      </c>
      <c r="AO27" s="562" t="str">
        <f t="shared" si="5"/>
        <v/>
      </c>
      <c r="AP27" s="416"/>
      <c r="AQ27" s="413"/>
    </row>
    <row r="28" spans="2:43" s="429" customFormat="1" ht="17.100000000000001" customHeight="1">
      <c r="B28" s="413"/>
      <c r="C28" s="416"/>
      <c r="D28" s="428" t="str">
        <f>IF(ข้อมูลนร.2!D26="","",ข้อมูลนร.2!D26)</f>
        <v/>
      </c>
      <c r="E28" s="669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561" t="str">
        <f t="shared" si="1"/>
        <v/>
      </c>
      <c r="AL28" s="562" t="str">
        <f t="shared" si="2"/>
        <v/>
      </c>
      <c r="AM28" s="562" t="str">
        <f t="shared" si="3"/>
        <v/>
      </c>
      <c r="AN28" s="562" t="str">
        <f t="shared" si="4"/>
        <v/>
      </c>
      <c r="AO28" s="562" t="str">
        <f t="shared" si="5"/>
        <v/>
      </c>
      <c r="AP28" s="416"/>
      <c r="AQ28" s="413"/>
    </row>
    <row r="29" spans="2:43" s="429" customFormat="1" ht="17.100000000000001" customHeight="1">
      <c r="B29" s="413"/>
      <c r="C29" s="416"/>
      <c r="D29" s="428" t="str">
        <f>IF(ข้อมูลนร.2!D27="","",ข้อมูลนร.2!D27)</f>
        <v/>
      </c>
      <c r="E29" s="669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561" t="str">
        <f t="shared" si="1"/>
        <v/>
      </c>
      <c r="AL29" s="562" t="str">
        <f t="shared" si="2"/>
        <v/>
      </c>
      <c r="AM29" s="562" t="str">
        <f t="shared" si="3"/>
        <v/>
      </c>
      <c r="AN29" s="562" t="str">
        <f t="shared" si="4"/>
        <v/>
      </c>
      <c r="AO29" s="562" t="str">
        <f t="shared" si="5"/>
        <v/>
      </c>
      <c r="AP29" s="416"/>
      <c r="AQ29" s="413"/>
    </row>
    <row r="30" spans="2:43" s="429" customFormat="1" ht="17.100000000000001" customHeight="1">
      <c r="B30" s="413"/>
      <c r="C30" s="416"/>
      <c r="D30" s="428" t="str">
        <f>IF(ข้อมูลนร.2!D28="","",ข้อมูลนร.2!D28)</f>
        <v/>
      </c>
      <c r="E30" s="669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561" t="str">
        <f t="shared" si="1"/>
        <v/>
      </c>
      <c r="AL30" s="562" t="str">
        <f t="shared" si="2"/>
        <v/>
      </c>
      <c r="AM30" s="562" t="str">
        <f t="shared" si="3"/>
        <v/>
      </c>
      <c r="AN30" s="562" t="str">
        <f t="shared" si="4"/>
        <v/>
      </c>
      <c r="AO30" s="562" t="str">
        <f t="shared" si="5"/>
        <v/>
      </c>
      <c r="AP30" s="416"/>
      <c r="AQ30" s="413"/>
    </row>
    <row r="31" spans="2:43" s="429" customFormat="1" ht="17.100000000000001" customHeight="1">
      <c r="B31" s="413"/>
      <c r="C31" s="416"/>
      <c r="D31" s="428" t="str">
        <f>IF(ข้อมูลนร.2!D29="","",ข้อมูลนร.2!D29)</f>
        <v/>
      </c>
      <c r="E31" s="669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561" t="str">
        <f t="shared" si="1"/>
        <v/>
      </c>
      <c r="AL31" s="562" t="str">
        <f t="shared" si="2"/>
        <v/>
      </c>
      <c r="AM31" s="562" t="str">
        <f t="shared" si="3"/>
        <v/>
      </c>
      <c r="AN31" s="562" t="str">
        <f t="shared" si="4"/>
        <v/>
      </c>
      <c r="AO31" s="562" t="str">
        <f t="shared" si="5"/>
        <v/>
      </c>
      <c r="AP31" s="416"/>
      <c r="AQ31" s="413"/>
    </row>
    <row r="32" spans="2:43" s="429" customFormat="1" ht="17.100000000000001" customHeight="1">
      <c r="B32" s="413"/>
      <c r="C32" s="416"/>
      <c r="D32" s="428" t="str">
        <f>IF(ข้อมูลนร.2!D30="","",ข้อมูลนร.2!D30)</f>
        <v/>
      </c>
      <c r="E32" s="669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  <c r="AK32" s="561" t="str">
        <f t="shared" si="1"/>
        <v/>
      </c>
      <c r="AL32" s="562" t="str">
        <f t="shared" si="2"/>
        <v/>
      </c>
      <c r="AM32" s="562" t="str">
        <f t="shared" si="3"/>
        <v/>
      </c>
      <c r="AN32" s="562" t="str">
        <f t="shared" si="4"/>
        <v/>
      </c>
      <c r="AO32" s="562" t="str">
        <f t="shared" si="5"/>
        <v/>
      </c>
      <c r="AP32" s="416"/>
      <c r="AQ32" s="413"/>
    </row>
    <row r="33" spans="2:43" s="429" customFormat="1" ht="17.100000000000001" customHeight="1">
      <c r="B33" s="413"/>
      <c r="C33" s="416"/>
      <c r="D33" s="428" t="str">
        <f>IF(ข้อมูลนร.2!D31="","",ข้อมูลนร.2!D31)</f>
        <v/>
      </c>
      <c r="E33" s="669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561" t="str">
        <f t="shared" si="1"/>
        <v/>
      </c>
      <c r="AL33" s="562" t="str">
        <f t="shared" si="2"/>
        <v/>
      </c>
      <c r="AM33" s="562" t="str">
        <f t="shared" si="3"/>
        <v/>
      </c>
      <c r="AN33" s="562" t="str">
        <f t="shared" si="4"/>
        <v/>
      </c>
      <c r="AO33" s="562" t="str">
        <f t="shared" si="5"/>
        <v/>
      </c>
      <c r="AP33" s="416"/>
      <c r="AQ33" s="413"/>
    </row>
    <row r="34" spans="2:43" s="429" customFormat="1" ht="17.100000000000001" customHeight="1">
      <c r="B34" s="413"/>
      <c r="C34" s="416"/>
      <c r="D34" s="428" t="str">
        <f>IF(ข้อมูลนร.2!D32="","",ข้อมูลนร.2!D32)</f>
        <v/>
      </c>
      <c r="E34" s="669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561" t="str">
        <f t="shared" si="1"/>
        <v/>
      </c>
      <c r="AL34" s="562" t="str">
        <f t="shared" si="2"/>
        <v/>
      </c>
      <c r="AM34" s="562" t="str">
        <f t="shared" si="3"/>
        <v/>
      </c>
      <c r="AN34" s="562" t="str">
        <f t="shared" si="4"/>
        <v/>
      </c>
      <c r="AO34" s="562" t="str">
        <f t="shared" si="5"/>
        <v/>
      </c>
      <c r="AP34" s="416"/>
      <c r="AQ34" s="413"/>
    </row>
    <row r="35" spans="2:43" s="429" customFormat="1" ht="17.100000000000001" customHeight="1">
      <c r="B35" s="413"/>
      <c r="C35" s="416"/>
      <c r="D35" s="428" t="str">
        <f>IF(ข้อมูลนร.2!D33="","",ข้อมูลนร.2!D33)</f>
        <v/>
      </c>
      <c r="E35" s="669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561" t="str">
        <f t="shared" si="1"/>
        <v/>
      </c>
      <c r="AL35" s="562" t="str">
        <f t="shared" si="2"/>
        <v/>
      </c>
      <c r="AM35" s="562" t="str">
        <f t="shared" si="3"/>
        <v/>
      </c>
      <c r="AN35" s="562" t="str">
        <f t="shared" si="4"/>
        <v/>
      </c>
      <c r="AO35" s="562" t="str">
        <f t="shared" si="5"/>
        <v/>
      </c>
      <c r="AP35" s="416"/>
      <c r="AQ35" s="413"/>
    </row>
    <row r="36" spans="2:43" s="429" customFormat="1" ht="17.100000000000001" customHeight="1">
      <c r="B36" s="413"/>
      <c r="C36" s="416"/>
      <c r="D36" s="428" t="str">
        <f>IF(ข้อมูลนร.2!D34="","",ข้อมูลนร.2!D34)</f>
        <v/>
      </c>
      <c r="E36" s="669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561" t="str">
        <f t="shared" si="1"/>
        <v/>
      </c>
      <c r="AL36" s="562" t="str">
        <f t="shared" si="2"/>
        <v/>
      </c>
      <c r="AM36" s="562" t="str">
        <f t="shared" si="3"/>
        <v/>
      </c>
      <c r="AN36" s="562" t="str">
        <f t="shared" si="4"/>
        <v/>
      </c>
      <c r="AO36" s="562" t="str">
        <f t="shared" si="5"/>
        <v/>
      </c>
      <c r="AP36" s="416"/>
      <c r="AQ36" s="413"/>
    </row>
    <row r="37" spans="2:43" s="429" customFormat="1" ht="17.100000000000001" customHeight="1">
      <c r="B37" s="413"/>
      <c r="C37" s="416"/>
      <c r="D37" s="428" t="str">
        <f>IF(ข้อมูลนร.2!D35="","",ข้อมูลนร.2!D35)</f>
        <v/>
      </c>
      <c r="E37" s="669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561" t="str">
        <f t="shared" si="1"/>
        <v/>
      </c>
      <c r="AL37" s="562" t="str">
        <f t="shared" si="2"/>
        <v/>
      </c>
      <c r="AM37" s="562" t="str">
        <f t="shared" si="3"/>
        <v/>
      </c>
      <c r="AN37" s="562" t="str">
        <f t="shared" si="4"/>
        <v/>
      </c>
      <c r="AO37" s="562" t="str">
        <f t="shared" si="5"/>
        <v/>
      </c>
      <c r="AP37" s="416"/>
      <c r="AQ37" s="413"/>
    </row>
    <row r="38" spans="2:43" s="429" customFormat="1" ht="17.100000000000001" customHeight="1">
      <c r="B38" s="413"/>
      <c r="C38" s="416"/>
      <c r="D38" s="428" t="str">
        <f>IF(ข้อมูลนร.2!D36="","",ข้อมูลนร.2!D36)</f>
        <v/>
      </c>
      <c r="E38" s="669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561" t="str">
        <f t="shared" si="1"/>
        <v/>
      </c>
      <c r="AL38" s="562" t="str">
        <f t="shared" si="2"/>
        <v/>
      </c>
      <c r="AM38" s="562" t="str">
        <f t="shared" si="3"/>
        <v/>
      </c>
      <c r="AN38" s="562" t="str">
        <f t="shared" si="4"/>
        <v/>
      </c>
      <c r="AO38" s="562" t="str">
        <f t="shared" si="5"/>
        <v/>
      </c>
      <c r="AP38" s="416"/>
      <c r="AQ38" s="413"/>
    </row>
    <row r="39" spans="2:43" s="429" customFormat="1" ht="17.100000000000001" customHeight="1">
      <c r="B39" s="413"/>
      <c r="C39" s="416"/>
      <c r="D39" s="428" t="str">
        <f>IF(ข้อมูลนร.2!D37="","",ข้อมูลนร.2!D37)</f>
        <v/>
      </c>
      <c r="E39" s="669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561" t="str">
        <f t="shared" si="1"/>
        <v/>
      </c>
      <c r="AL39" s="562" t="str">
        <f t="shared" si="2"/>
        <v/>
      </c>
      <c r="AM39" s="562" t="str">
        <f t="shared" si="3"/>
        <v/>
      </c>
      <c r="AN39" s="562" t="str">
        <f t="shared" si="4"/>
        <v/>
      </c>
      <c r="AO39" s="562" t="str">
        <f t="shared" si="5"/>
        <v/>
      </c>
      <c r="AP39" s="416"/>
      <c r="AQ39" s="413"/>
    </row>
    <row r="40" spans="2:43" s="429" customFormat="1" ht="17.100000000000001" customHeight="1">
      <c r="B40" s="413"/>
      <c r="C40" s="416"/>
      <c r="D40" s="428" t="str">
        <f>IF(ข้อมูลนร.2!D38="","",ข้อมูลนร.2!D38)</f>
        <v/>
      </c>
      <c r="E40" s="669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561" t="str">
        <f t="shared" si="1"/>
        <v/>
      </c>
      <c r="AL40" s="562" t="str">
        <f t="shared" si="2"/>
        <v/>
      </c>
      <c r="AM40" s="562" t="str">
        <f t="shared" si="3"/>
        <v/>
      </c>
      <c r="AN40" s="562" t="str">
        <f t="shared" si="4"/>
        <v/>
      </c>
      <c r="AO40" s="562" t="str">
        <f t="shared" si="5"/>
        <v/>
      </c>
      <c r="AP40" s="416"/>
      <c r="AQ40" s="413"/>
    </row>
    <row r="41" spans="2:43" s="429" customFormat="1" ht="17.100000000000001" customHeight="1">
      <c r="B41" s="413"/>
      <c r="C41" s="416"/>
      <c r="D41" s="428" t="str">
        <f>IF(ข้อมูลนร.2!D39="","",ข้อมูลนร.2!D39)</f>
        <v/>
      </c>
      <c r="E41" s="669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561" t="str">
        <f t="shared" si="1"/>
        <v/>
      </c>
      <c r="AL41" s="562" t="str">
        <f t="shared" si="2"/>
        <v/>
      </c>
      <c r="AM41" s="562" t="str">
        <f t="shared" si="3"/>
        <v/>
      </c>
      <c r="AN41" s="562" t="str">
        <f t="shared" si="4"/>
        <v/>
      </c>
      <c r="AO41" s="562" t="str">
        <f t="shared" si="5"/>
        <v/>
      </c>
      <c r="AP41" s="416"/>
      <c r="AQ41" s="413"/>
    </row>
    <row r="42" spans="2:43" s="429" customFormat="1" ht="17.100000000000001" customHeight="1">
      <c r="B42" s="413"/>
      <c r="C42" s="416"/>
      <c r="D42" s="428" t="str">
        <f>IF(ข้อมูลนร.2!D40="","",ข้อมูลนร.2!D40)</f>
        <v/>
      </c>
      <c r="E42" s="669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561" t="str">
        <f t="shared" si="1"/>
        <v/>
      </c>
      <c r="AL42" s="562" t="str">
        <f t="shared" si="2"/>
        <v/>
      </c>
      <c r="AM42" s="562" t="str">
        <f t="shared" si="3"/>
        <v/>
      </c>
      <c r="AN42" s="562" t="str">
        <f t="shared" si="4"/>
        <v/>
      </c>
      <c r="AO42" s="562" t="str">
        <f t="shared" si="5"/>
        <v/>
      </c>
      <c r="AP42" s="416"/>
      <c r="AQ42" s="413"/>
    </row>
    <row r="43" spans="2:43" s="429" customFormat="1" ht="17.100000000000001" customHeight="1">
      <c r="B43" s="413"/>
      <c r="C43" s="416"/>
      <c r="D43" s="428" t="str">
        <f>IF(ข้อมูลนร.2!D41="","",ข้อมูลนร.2!D41)</f>
        <v/>
      </c>
      <c r="E43" s="669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561" t="str">
        <f t="shared" si="1"/>
        <v/>
      </c>
      <c r="AL43" s="562" t="str">
        <f t="shared" si="2"/>
        <v/>
      </c>
      <c r="AM43" s="562" t="str">
        <f t="shared" si="3"/>
        <v/>
      </c>
      <c r="AN43" s="562" t="str">
        <f t="shared" si="4"/>
        <v/>
      </c>
      <c r="AO43" s="562" t="str">
        <f t="shared" si="5"/>
        <v/>
      </c>
      <c r="AP43" s="416"/>
      <c r="AQ43" s="413"/>
    </row>
    <row r="44" spans="2:43" s="429" customFormat="1" ht="17.100000000000001" customHeight="1">
      <c r="B44" s="413"/>
      <c r="C44" s="416"/>
      <c r="D44" s="428" t="str">
        <f>IF(ข้อมูลนร.2!D42="","",ข้อมูลนร.2!D42)</f>
        <v/>
      </c>
      <c r="E44" s="669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561" t="str">
        <f t="shared" si="1"/>
        <v/>
      </c>
      <c r="AL44" s="562" t="str">
        <f t="shared" si="2"/>
        <v/>
      </c>
      <c r="AM44" s="562" t="str">
        <f t="shared" si="3"/>
        <v/>
      </c>
      <c r="AN44" s="562" t="str">
        <f t="shared" si="4"/>
        <v/>
      </c>
      <c r="AO44" s="562" t="str">
        <f t="shared" si="5"/>
        <v/>
      </c>
      <c r="AP44" s="416"/>
      <c r="AQ44" s="413"/>
    </row>
    <row r="45" spans="2:43" s="429" customFormat="1" ht="17.100000000000001" customHeight="1">
      <c r="B45" s="413"/>
      <c r="C45" s="416"/>
      <c r="D45" s="428" t="str">
        <f>IF(ข้อมูลนร.2!D43="","",ข้อมูลนร.2!D43)</f>
        <v/>
      </c>
      <c r="E45" s="669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561" t="str">
        <f t="shared" si="1"/>
        <v/>
      </c>
      <c r="AL45" s="562" t="str">
        <f t="shared" si="2"/>
        <v/>
      </c>
      <c r="AM45" s="562" t="str">
        <f t="shared" si="3"/>
        <v/>
      </c>
      <c r="AN45" s="562" t="str">
        <f t="shared" si="4"/>
        <v/>
      </c>
      <c r="AO45" s="562" t="str">
        <f t="shared" si="5"/>
        <v/>
      </c>
      <c r="AP45" s="416"/>
      <c r="AQ45" s="413"/>
    </row>
    <row r="46" spans="2:43" s="429" customFormat="1" ht="17.100000000000001" customHeight="1">
      <c r="B46" s="413"/>
      <c r="C46" s="416"/>
      <c r="D46" s="428" t="str">
        <f>IF(ข้อมูลนร.2!D44="","",ข้อมูลนร.2!D44)</f>
        <v/>
      </c>
      <c r="E46" s="669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561" t="str">
        <f t="shared" si="1"/>
        <v/>
      </c>
      <c r="AL46" s="562" t="str">
        <f t="shared" si="2"/>
        <v/>
      </c>
      <c r="AM46" s="562" t="str">
        <f t="shared" si="3"/>
        <v/>
      </c>
      <c r="AN46" s="562" t="str">
        <f t="shared" si="4"/>
        <v/>
      </c>
      <c r="AO46" s="562" t="str">
        <f t="shared" si="5"/>
        <v/>
      </c>
      <c r="AP46" s="416"/>
      <c r="AQ46" s="413"/>
    </row>
    <row r="47" spans="2:43" s="429" customFormat="1" ht="17.100000000000001" customHeight="1">
      <c r="B47" s="413"/>
      <c r="C47" s="416"/>
      <c r="D47" s="428" t="str">
        <f>IF(ข้อมูลนร.2!D45="","",ข้อมูลนร.2!D45)</f>
        <v/>
      </c>
      <c r="E47" s="669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561" t="str">
        <f t="shared" si="1"/>
        <v/>
      </c>
      <c r="AL47" s="562" t="str">
        <f t="shared" si="2"/>
        <v/>
      </c>
      <c r="AM47" s="562" t="str">
        <f t="shared" si="3"/>
        <v/>
      </c>
      <c r="AN47" s="562" t="str">
        <f t="shared" si="4"/>
        <v/>
      </c>
      <c r="AO47" s="562" t="str">
        <f t="shared" si="5"/>
        <v/>
      </c>
      <c r="AP47" s="416"/>
      <c r="AQ47" s="413"/>
    </row>
    <row r="48" spans="2:43" s="429" customFormat="1" ht="17.100000000000001" customHeight="1">
      <c r="B48" s="413"/>
      <c r="C48" s="416"/>
      <c r="D48" s="428" t="str">
        <f>IF(ข้อมูลนร.2!D46="","",ข้อมูลนร.2!D46)</f>
        <v/>
      </c>
      <c r="E48" s="669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561" t="str">
        <f t="shared" si="1"/>
        <v/>
      </c>
      <c r="AL48" s="562" t="str">
        <f t="shared" si="2"/>
        <v/>
      </c>
      <c r="AM48" s="562" t="str">
        <f t="shared" si="3"/>
        <v/>
      </c>
      <c r="AN48" s="562" t="str">
        <f t="shared" si="4"/>
        <v/>
      </c>
      <c r="AO48" s="562" t="str">
        <f t="shared" si="5"/>
        <v/>
      </c>
      <c r="AP48" s="416"/>
      <c r="AQ48" s="413"/>
    </row>
    <row r="49" spans="2:43">
      <c r="B49" s="412"/>
      <c r="C49" s="415"/>
      <c r="D49" s="670" t="s">
        <v>321</v>
      </c>
      <c r="E49" s="671"/>
      <c r="F49" s="672"/>
      <c r="G49" s="673"/>
      <c r="H49" s="673"/>
      <c r="I49" s="673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4"/>
      <c r="AL49" s="675"/>
      <c r="AM49" s="676"/>
      <c r="AN49" s="676"/>
      <c r="AO49" s="677"/>
      <c r="AP49" s="415"/>
      <c r="AQ49" s="412"/>
    </row>
    <row r="50" spans="2:43">
      <c r="B50" s="412"/>
      <c r="C50" s="415"/>
      <c r="D50" s="416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45"/>
      <c r="AL50" s="445"/>
      <c r="AM50" s="445"/>
      <c r="AN50" s="445"/>
      <c r="AO50" s="445"/>
      <c r="AP50" s="415"/>
      <c r="AQ50" s="412"/>
    </row>
    <row r="51" spans="2:43">
      <c r="B51" s="412"/>
      <c r="C51" s="412"/>
      <c r="D51" s="413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44"/>
      <c r="AL51" s="444"/>
      <c r="AM51" s="444"/>
      <c r="AN51" s="444"/>
      <c r="AO51" s="444"/>
      <c r="AP51" s="412"/>
      <c r="AQ51" s="412"/>
    </row>
  </sheetData>
  <sheetProtection algorithmName="SHA-512" hashValue="GUPfdaBLSabDKCd+QqpfTxGW012NOa7KjYfT5MTPkCNDbdYc+FTZLXeEZBeEZ6m5GsqIyG72STf1kFy4CJWKkA==" saltValue="6zGAqfxKrkWKfqx4P+DJMg==" spinCount="100000" sheet="1" objects="1" scenarios="1" formatCells="0"/>
  <protectedRanges>
    <protectedRange sqref="F49 V9:V48 AC9:AC48 F7:AJ8" name="ช่วง1"/>
    <protectedRange sqref="R9:U9 F10:U48 W9:AB48 AD9:AJ48" name="ช่วง1_3"/>
    <protectedRange sqref="F9:Q9" name="ช่วง1_2_1"/>
  </protectedRanges>
  <mergeCells count="15">
    <mergeCell ref="E9:E48"/>
    <mergeCell ref="D49:E49"/>
    <mergeCell ref="F49:AK49"/>
    <mergeCell ref="AL49:AO49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8">
    <cfRule type="cellIs" dxfId="45" priority="1" operator="equal">
      <formula>"ข"</formula>
    </cfRule>
    <cfRule type="cellIs" dxfId="44" priority="2" operator="equal">
      <formula>"ล"</formula>
    </cfRule>
    <cfRule type="cellIs" dxfId="43" priority="3" operator="equal">
      <formula>"ป"</formula>
    </cfRule>
    <cfRule type="cellIs" dxfId="42" priority="4" operator="equal">
      <formula>"/"</formula>
    </cfRule>
  </conditionalFormatting>
  <pageMargins left="0.31496062992125984" right="0" top="0.39370078740157483" bottom="7.874015748031496E-2" header="0.31496062992125984" footer="0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F9:AJ48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51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414" customWidth="1"/>
    <col min="2" max="2" width="4.625" style="414" customWidth="1"/>
    <col min="3" max="3" width="3.625" style="414" customWidth="1"/>
    <col min="4" max="4" width="3.125" style="429" customWidth="1"/>
    <col min="5" max="5" width="3.125" style="414" customWidth="1"/>
    <col min="6" max="36" width="2.25" style="414" customWidth="1"/>
    <col min="37" max="37" width="3.625" style="446" customWidth="1"/>
    <col min="38" max="41" width="3.25" style="446" customWidth="1"/>
    <col min="42" max="42" width="3.625" style="414" customWidth="1"/>
    <col min="43" max="43" width="4.625" style="414" customWidth="1"/>
    <col min="44" max="16384" width="9" style="414"/>
  </cols>
  <sheetData>
    <row r="1" spans="2:43">
      <c r="B1" s="412"/>
      <c r="C1" s="412"/>
      <c r="D1" s="413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44"/>
      <c r="AL1" s="444"/>
      <c r="AM1" s="444"/>
      <c r="AN1" s="444"/>
      <c r="AO1" s="444"/>
      <c r="AP1" s="412"/>
      <c r="AQ1" s="412"/>
    </row>
    <row r="2" spans="2:43" ht="21.95" customHeight="1">
      <c r="B2" s="412"/>
      <c r="C2" s="415"/>
      <c r="D2" s="416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445"/>
      <c r="AM2" s="445"/>
      <c r="AN2" s="445"/>
      <c r="AO2" s="445"/>
      <c r="AP2" s="415"/>
      <c r="AQ2" s="412"/>
    </row>
    <row r="3" spans="2:43" s="446" customFormat="1" ht="20.100000000000001" customHeight="1">
      <c r="B3" s="444"/>
      <c r="C3" s="445"/>
      <c r="D3" s="679" t="s">
        <v>308</v>
      </c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445"/>
      <c r="AQ3" s="444"/>
    </row>
    <row r="4" spans="2:43" ht="5.0999999999999996" customHeight="1">
      <c r="B4" s="412"/>
      <c r="C4" s="415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48"/>
      <c r="AL4" s="445"/>
      <c r="AM4" s="445"/>
      <c r="AN4" s="445"/>
      <c r="AO4" s="445"/>
      <c r="AP4" s="415"/>
      <c r="AQ4" s="412"/>
    </row>
    <row r="5" spans="2:43">
      <c r="B5" s="412"/>
      <c r="C5" s="415"/>
      <c r="D5" s="680" t="s">
        <v>37</v>
      </c>
      <c r="E5" s="418"/>
      <c r="F5" s="682" t="s">
        <v>309</v>
      </c>
      <c r="G5" s="682"/>
      <c r="H5" s="682"/>
      <c r="I5" s="682"/>
      <c r="J5" s="683"/>
      <c r="K5" s="684">
        <v>1</v>
      </c>
      <c r="L5" s="684"/>
      <c r="M5" s="684"/>
      <c r="N5" s="685" t="s">
        <v>310</v>
      </c>
      <c r="O5" s="685"/>
      <c r="P5" s="685"/>
      <c r="Q5" s="685"/>
      <c r="R5" s="685"/>
      <c r="S5" s="684" t="s">
        <v>323</v>
      </c>
      <c r="T5" s="684"/>
      <c r="U5" s="684"/>
      <c r="V5" s="684"/>
      <c r="W5" s="684"/>
      <c r="X5" s="684"/>
      <c r="Y5" s="684"/>
      <c r="Z5" s="684"/>
      <c r="AA5" s="685" t="s">
        <v>312</v>
      </c>
      <c r="AB5" s="685"/>
      <c r="AC5" s="685"/>
      <c r="AD5" s="685"/>
      <c r="AE5" s="684">
        <v>2566</v>
      </c>
      <c r="AF5" s="684"/>
      <c r="AG5" s="684"/>
      <c r="AH5" s="684"/>
      <c r="AI5" s="419"/>
      <c r="AJ5" s="420"/>
      <c r="AK5" s="421"/>
      <c r="AL5" s="686" t="s">
        <v>313</v>
      </c>
      <c r="AM5" s="687"/>
      <c r="AN5" s="687"/>
      <c r="AO5" s="688"/>
      <c r="AP5" s="415"/>
      <c r="AQ5" s="412"/>
    </row>
    <row r="6" spans="2:43" ht="17.45" customHeight="1">
      <c r="B6" s="412"/>
      <c r="C6" s="415"/>
      <c r="D6" s="681"/>
      <c r="E6" s="423" t="s">
        <v>314</v>
      </c>
      <c r="F6" s="560">
        <v>1</v>
      </c>
      <c r="G6" s="560">
        <f>F6+1</f>
        <v>2</v>
      </c>
      <c r="H6" s="560">
        <f t="shared" ref="H6:AI6" si="0">G6+1</f>
        <v>3</v>
      </c>
      <c r="I6" s="560">
        <f t="shared" si="0"/>
        <v>4</v>
      </c>
      <c r="J6" s="560">
        <f t="shared" si="0"/>
        <v>5</v>
      </c>
      <c r="K6" s="560">
        <f t="shared" si="0"/>
        <v>6</v>
      </c>
      <c r="L6" s="560">
        <f t="shared" si="0"/>
        <v>7</v>
      </c>
      <c r="M6" s="560">
        <f t="shared" si="0"/>
        <v>8</v>
      </c>
      <c r="N6" s="560">
        <f t="shared" si="0"/>
        <v>9</v>
      </c>
      <c r="O6" s="560">
        <f t="shared" si="0"/>
        <v>10</v>
      </c>
      <c r="P6" s="560">
        <f t="shared" si="0"/>
        <v>11</v>
      </c>
      <c r="Q6" s="560">
        <f t="shared" si="0"/>
        <v>12</v>
      </c>
      <c r="R6" s="560">
        <f t="shared" si="0"/>
        <v>13</v>
      </c>
      <c r="S6" s="560">
        <f t="shared" si="0"/>
        <v>14</v>
      </c>
      <c r="T6" s="560">
        <f t="shared" si="0"/>
        <v>15</v>
      </c>
      <c r="U6" s="560">
        <f t="shared" si="0"/>
        <v>16</v>
      </c>
      <c r="V6" s="560">
        <f t="shared" si="0"/>
        <v>17</v>
      </c>
      <c r="W6" s="560">
        <f t="shared" si="0"/>
        <v>18</v>
      </c>
      <c r="X6" s="560">
        <f t="shared" si="0"/>
        <v>19</v>
      </c>
      <c r="Y6" s="560">
        <f t="shared" si="0"/>
        <v>20</v>
      </c>
      <c r="Z6" s="560">
        <f t="shared" si="0"/>
        <v>21</v>
      </c>
      <c r="AA6" s="560">
        <f t="shared" si="0"/>
        <v>22</v>
      </c>
      <c r="AB6" s="560">
        <f t="shared" si="0"/>
        <v>23</v>
      </c>
      <c r="AC6" s="560">
        <f t="shared" si="0"/>
        <v>24</v>
      </c>
      <c r="AD6" s="560">
        <f t="shared" si="0"/>
        <v>25</v>
      </c>
      <c r="AE6" s="560">
        <f t="shared" si="0"/>
        <v>26</v>
      </c>
      <c r="AF6" s="560">
        <f t="shared" si="0"/>
        <v>27</v>
      </c>
      <c r="AG6" s="560">
        <f t="shared" si="0"/>
        <v>28</v>
      </c>
      <c r="AH6" s="560">
        <f t="shared" si="0"/>
        <v>29</v>
      </c>
      <c r="AI6" s="560">
        <f t="shared" si="0"/>
        <v>30</v>
      </c>
      <c r="AJ6" s="560">
        <f>AI6+1</f>
        <v>31</v>
      </c>
      <c r="AK6" s="558" t="s">
        <v>17</v>
      </c>
      <c r="AL6" s="689" t="str">
        <f>IF(S5="","",S5)</f>
        <v>กรกฎาคม</v>
      </c>
      <c r="AM6" s="690"/>
      <c r="AN6" s="690"/>
      <c r="AO6" s="691"/>
      <c r="AP6" s="415"/>
      <c r="AQ6" s="412"/>
    </row>
    <row r="7" spans="2:43" ht="17.45" customHeight="1">
      <c r="B7" s="412"/>
      <c r="C7" s="415"/>
      <c r="D7" s="681"/>
      <c r="E7" s="424" t="s">
        <v>315</v>
      </c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 t="s">
        <v>52</v>
      </c>
      <c r="W7" s="447" t="s">
        <v>53</v>
      </c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559" t="s">
        <v>316</v>
      </c>
      <c r="AL7" s="692"/>
      <c r="AM7" s="693"/>
      <c r="AN7" s="693"/>
      <c r="AO7" s="694"/>
      <c r="AP7" s="415"/>
      <c r="AQ7" s="412"/>
    </row>
    <row r="8" spans="2:43" ht="15.75" customHeight="1">
      <c r="B8" s="412"/>
      <c r="C8" s="415"/>
      <c r="D8" s="426"/>
      <c r="E8" s="42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 t="s">
        <v>49</v>
      </c>
      <c r="W8" s="447" t="s">
        <v>49</v>
      </c>
      <c r="X8" s="447" t="s">
        <v>49</v>
      </c>
      <c r="Y8" s="447" t="s">
        <v>49</v>
      </c>
      <c r="Z8" s="447"/>
      <c r="AA8" s="447"/>
      <c r="AB8" s="447" t="s">
        <v>49</v>
      </c>
      <c r="AC8" s="447" t="s">
        <v>49</v>
      </c>
      <c r="AD8" s="447" t="s">
        <v>49</v>
      </c>
      <c r="AE8" s="447" t="s">
        <v>49</v>
      </c>
      <c r="AF8" s="447" t="s">
        <v>49</v>
      </c>
      <c r="AG8" s="447"/>
      <c r="AH8" s="447"/>
      <c r="AI8" s="447" t="s">
        <v>49</v>
      </c>
      <c r="AJ8" s="447" t="s">
        <v>49</v>
      </c>
      <c r="AK8" s="421">
        <f>COUNTA(F8:AJ8)</f>
        <v>11</v>
      </c>
      <c r="AL8" s="424" t="s">
        <v>317</v>
      </c>
      <c r="AM8" s="424" t="s">
        <v>318</v>
      </c>
      <c r="AN8" s="424" t="s">
        <v>319</v>
      </c>
      <c r="AO8" s="424" t="s">
        <v>320</v>
      </c>
      <c r="AP8" s="415"/>
      <c r="AQ8" s="412"/>
    </row>
    <row r="9" spans="2:43" s="429" customFormat="1" ht="17.100000000000001" customHeight="1">
      <c r="B9" s="413"/>
      <c r="C9" s="416"/>
      <c r="D9" s="428" t="str">
        <f>IF(ข้อมูลนร.2!D7="","",ข้อมูลนร.2!D7)</f>
        <v>1</v>
      </c>
      <c r="E9" s="668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 t="s">
        <v>49</v>
      </c>
      <c r="W9" s="425" t="s">
        <v>49</v>
      </c>
      <c r="X9" s="425" t="s">
        <v>49</v>
      </c>
      <c r="Y9" s="425" t="s">
        <v>49</v>
      </c>
      <c r="Z9" s="425"/>
      <c r="AA9" s="425"/>
      <c r="AB9" s="425" t="s">
        <v>49</v>
      </c>
      <c r="AC9" s="425" t="s">
        <v>49</v>
      </c>
      <c r="AD9" s="425" t="s">
        <v>49</v>
      </c>
      <c r="AE9" s="425" t="s">
        <v>49</v>
      </c>
      <c r="AF9" s="425" t="s">
        <v>49</v>
      </c>
      <c r="AG9" s="425"/>
      <c r="AH9" s="425"/>
      <c r="AI9" s="425" t="s">
        <v>49</v>
      </c>
      <c r="AJ9" s="425" t="s">
        <v>49</v>
      </c>
      <c r="AK9" s="561">
        <f>IF(D9="","",COUNTIF(F9:AJ9,"/"))</f>
        <v>11</v>
      </c>
      <c r="AL9" s="562">
        <f>IF(D9="","",COUNTIF(F9:AJ9,"/"))</f>
        <v>11</v>
      </c>
      <c r="AM9" s="562">
        <f>IF(D9="","",COUNTIF(F9:AJ9,"ป"))</f>
        <v>0</v>
      </c>
      <c r="AN9" s="562">
        <f>IF(D9="","",COUNTIF(F9:AJ9,"ล"))</f>
        <v>0</v>
      </c>
      <c r="AO9" s="562">
        <f>IF(D9="","",COUNTIF(F9:AJ9,"ข"))</f>
        <v>0</v>
      </c>
      <c r="AP9" s="416"/>
      <c r="AQ9" s="413"/>
    </row>
    <row r="10" spans="2:43" s="429" customFormat="1" ht="17.100000000000001" customHeight="1">
      <c r="B10" s="413"/>
      <c r="C10" s="416"/>
      <c r="D10" s="428" t="str">
        <f>IF(ข้อมูลนร.2!D8="","",ข้อมูลนร.2!D8)</f>
        <v>2</v>
      </c>
      <c r="E10" s="669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 t="s">
        <v>49</v>
      </c>
      <c r="W10" s="425" t="s">
        <v>50</v>
      </c>
      <c r="X10" s="425" t="s">
        <v>49</v>
      </c>
      <c r="Y10" s="425" t="s">
        <v>49</v>
      </c>
      <c r="Z10" s="425"/>
      <c r="AA10" s="425"/>
      <c r="AB10" s="425" t="s">
        <v>49</v>
      </c>
      <c r="AC10" s="425" t="s">
        <v>49</v>
      </c>
      <c r="AD10" s="425" t="s">
        <v>49</v>
      </c>
      <c r="AE10" s="425" t="s">
        <v>48</v>
      </c>
      <c r="AF10" s="425" t="s">
        <v>49</v>
      </c>
      <c r="AG10" s="425"/>
      <c r="AH10" s="425"/>
      <c r="AI10" s="425" t="s">
        <v>49</v>
      </c>
      <c r="AJ10" s="425" t="s">
        <v>49</v>
      </c>
      <c r="AK10" s="561">
        <f t="shared" ref="AK10:AK48" si="1">IF(D10="","",COUNTIF(F10:AJ10,"/"))</f>
        <v>9</v>
      </c>
      <c r="AL10" s="562">
        <f t="shared" ref="AL10:AL48" si="2">IF(D10="","",COUNTIF(F10:AJ10,"/"))</f>
        <v>9</v>
      </c>
      <c r="AM10" s="562">
        <f t="shared" ref="AM10:AM48" si="3">IF(D10="","",COUNTIF(F10:AJ10,"ป"))</f>
        <v>1</v>
      </c>
      <c r="AN10" s="562">
        <f t="shared" ref="AN10:AN48" si="4">IF(D10="","",COUNTIF(F10:AJ10,"ล"))</f>
        <v>1</v>
      </c>
      <c r="AO10" s="562">
        <f t="shared" ref="AO10:AO48" si="5">IF(D10="","",COUNTIF(F10:AJ10,"ข"))</f>
        <v>0</v>
      </c>
      <c r="AP10" s="416"/>
      <c r="AQ10" s="413"/>
    </row>
    <row r="11" spans="2:43" s="429" customFormat="1" ht="17.100000000000001" customHeight="1">
      <c r="B11" s="413"/>
      <c r="C11" s="416"/>
      <c r="D11" s="428" t="str">
        <f>IF(ข้อมูลนร.2!D9="","",ข้อมูลนร.2!D9)</f>
        <v>3</v>
      </c>
      <c r="E11" s="669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 t="s">
        <v>49</v>
      </c>
      <c r="W11" s="425" t="s">
        <v>50</v>
      </c>
      <c r="X11" s="425" t="s">
        <v>49</v>
      </c>
      <c r="Y11" s="425" t="s">
        <v>49</v>
      </c>
      <c r="Z11" s="425"/>
      <c r="AA11" s="425"/>
      <c r="AB11" s="425" t="s">
        <v>49</v>
      </c>
      <c r="AC11" s="425" t="s">
        <v>49</v>
      </c>
      <c r="AD11" s="425" t="s">
        <v>49</v>
      </c>
      <c r="AE11" s="425" t="s">
        <v>48</v>
      </c>
      <c r="AF11" s="425" t="s">
        <v>49</v>
      </c>
      <c r="AG11" s="425"/>
      <c r="AH11" s="425"/>
      <c r="AI11" s="425" t="s">
        <v>49</v>
      </c>
      <c r="AJ11" s="425" t="s">
        <v>49</v>
      </c>
      <c r="AK11" s="561">
        <f t="shared" si="1"/>
        <v>9</v>
      </c>
      <c r="AL11" s="562">
        <f t="shared" si="2"/>
        <v>9</v>
      </c>
      <c r="AM11" s="562">
        <f t="shared" si="3"/>
        <v>1</v>
      </c>
      <c r="AN11" s="562">
        <f t="shared" si="4"/>
        <v>1</v>
      </c>
      <c r="AO11" s="562">
        <f t="shared" si="5"/>
        <v>0</v>
      </c>
      <c r="AP11" s="416"/>
      <c r="AQ11" s="413"/>
    </row>
    <row r="12" spans="2:43" s="429" customFormat="1" ht="17.100000000000001" customHeight="1">
      <c r="B12" s="413"/>
      <c r="C12" s="416"/>
      <c r="D12" s="428" t="str">
        <f>IF(ข้อมูลนร.2!D10="","",ข้อมูลนร.2!D10)</f>
        <v/>
      </c>
      <c r="E12" s="669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561" t="str">
        <f t="shared" si="1"/>
        <v/>
      </c>
      <c r="AL12" s="562" t="str">
        <f t="shared" si="2"/>
        <v/>
      </c>
      <c r="AM12" s="562" t="str">
        <f t="shared" si="3"/>
        <v/>
      </c>
      <c r="AN12" s="562" t="str">
        <f t="shared" si="4"/>
        <v/>
      </c>
      <c r="AO12" s="562" t="str">
        <f t="shared" si="5"/>
        <v/>
      </c>
      <c r="AP12" s="416"/>
      <c r="AQ12" s="413"/>
    </row>
    <row r="13" spans="2:43" s="429" customFormat="1" ht="17.100000000000001" customHeight="1">
      <c r="B13" s="413"/>
      <c r="C13" s="416"/>
      <c r="D13" s="428" t="str">
        <f>IF(ข้อมูลนร.2!D11="","",ข้อมูลนร.2!D11)</f>
        <v/>
      </c>
      <c r="E13" s="669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561" t="str">
        <f t="shared" si="1"/>
        <v/>
      </c>
      <c r="AL13" s="562" t="str">
        <f t="shared" si="2"/>
        <v/>
      </c>
      <c r="AM13" s="562" t="str">
        <f t="shared" si="3"/>
        <v/>
      </c>
      <c r="AN13" s="562" t="str">
        <f t="shared" si="4"/>
        <v/>
      </c>
      <c r="AO13" s="562" t="str">
        <f t="shared" si="5"/>
        <v/>
      </c>
      <c r="AP13" s="416"/>
      <c r="AQ13" s="413"/>
    </row>
    <row r="14" spans="2:43" s="429" customFormat="1" ht="17.100000000000001" customHeight="1">
      <c r="B14" s="413"/>
      <c r="C14" s="416"/>
      <c r="D14" s="428" t="str">
        <f>IF(ข้อมูลนร.2!D12="","",ข้อมูลนร.2!D12)</f>
        <v/>
      </c>
      <c r="E14" s="669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561" t="str">
        <f t="shared" si="1"/>
        <v/>
      </c>
      <c r="AL14" s="562" t="str">
        <f t="shared" si="2"/>
        <v/>
      </c>
      <c r="AM14" s="562" t="str">
        <f t="shared" si="3"/>
        <v/>
      </c>
      <c r="AN14" s="562" t="str">
        <f t="shared" si="4"/>
        <v/>
      </c>
      <c r="AO14" s="562" t="str">
        <f t="shared" si="5"/>
        <v/>
      </c>
      <c r="AP14" s="416"/>
      <c r="AQ14" s="413"/>
    </row>
    <row r="15" spans="2:43" s="429" customFormat="1" ht="17.100000000000001" customHeight="1">
      <c r="B15" s="413"/>
      <c r="C15" s="416"/>
      <c r="D15" s="428" t="str">
        <f>IF(ข้อมูลนร.2!D13="","",ข้อมูลนร.2!D13)</f>
        <v/>
      </c>
      <c r="E15" s="669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561" t="str">
        <f t="shared" si="1"/>
        <v/>
      </c>
      <c r="AL15" s="562" t="str">
        <f t="shared" si="2"/>
        <v/>
      </c>
      <c r="AM15" s="562" t="str">
        <f t="shared" si="3"/>
        <v/>
      </c>
      <c r="AN15" s="562" t="str">
        <f t="shared" si="4"/>
        <v/>
      </c>
      <c r="AO15" s="562" t="str">
        <f t="shared" si="5"/>
        <v/>
      </c>
      <c r="AP15" s="416"/>
      <c r="AQ15" s="413"/>
    </row>
    <row r="16" spans="2:43" s="429" customFormat="1" ht="17.100000000000001" customHeight="1">
      <c r="B16" s="413"/>
      <c r="C16" s="416"/>
      <c r="D16" s="428" t="str">
        <f>IF(ข้อมูลนร.2!D14="","",ข้อมูลนร.2!D14)</f>
        <v/>
      </c>
      <c r="E16" s="669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561" t="str">
        <f t="shared" si="1"/>
        <v/>
      </c>
      <c r="AL16" s="562" t="str">
        <f t="shared" si="2"/>
        <v/>
      </c>
      <c r="AM16" s="562" t="str">
        <f t="shared" si="3"/>
        <v/>
      </c>
      <c r="AN16" s="562" t="str">
        <f t="shared" si="4"/>
        <v/>
      </c>
      <c r="AO16" s="562" t="str">
        <f t="shared" si="5"/>
        <v/>
      </c>
      <c r="AP16" s="416"/>
      <c r="AQ16" s="413"/>
    </row>
    <row r="17" spans="2:43" s="429" customFormat="1" ht="17.100000000000001" customHeight="1">
      <c r="B17" s="413"/>
      <c r="C17" s="416"/>
      <c r="D17" s="428" t="str">
        <f>IF(ข้อมูลนร.2!D15="","",ข้อมูลนร.2!D15)</f>
        <v/>
      </c>
      <c r="E17" s="669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561" t="str">
        <f t="shared" si="1"/>
        <v/>
      </c>
      <c r="AL17" s="562" t="str">
        <f t="shared" si="2"/>
        <v/>
      </c>
      <c r="AM17" s="562" t="str">
        <f t="shared" si="3"/>
        <v/>
      </c>
      <c r="AN17" s="562" t="str">
        <f t="shared" si="4"/>
        <v/>
      </c>
      <c r="AO17" s="562" t="str">
        <f t="shared" si="5"/>
        <v/>
      </c>
      <c r="AP17" s="416"/>
      <c r="AQ17" s="413"/>
    </row>
    <row r="18" spans="2:43" s="429" customFormat="1" ht="17.100000000000001" customHeight="1">
      <c r="B18" s="413"/>
      <c r="C18" s="416"/>
      <c r="D18" s="428" t="str">
        <f>IF(ข้อมูลนร.2!D16="","",ข้อมูลนร.2!D16)</f>
        <v/>
      </c>
      <c r="E18" s="669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561" t="str">
        <f t="shared" si="1"/>
        <v/>
      </c>
      <c r="AL18" s="562" t="str">
        <f t="shared" si="2"/>
        <v/>
      </c>
      <c r="AM18" s="562" t="str">
        <f t="shared" si="3"/>
        <v/>
      </c>
      <c r="AN18" s="562" t="str">
        <f t="shared" si="4"/>
        <v/>
      </c>
      <c r="AO18" s="562" t="str">
        <f t="shared" si="5"/>
        <v/>
      </c>
      <c r="AP18" s="416"/>
      <c r="AQ18" s="413"/>
    </row>
    <row r="19" spans="2:43" s="429" customFormat="1" ht="17.100000000000001" customHeight="1">
      <c r="B19" s="413"/>
      <c r="C19" s="416"/>
      <c r="D19" s="428" t="str">
        <f>IF(ข้อมูลนร.2!D17="","",ข้อมูลนร.2!D17)</f>
        <v/>
      </c>
      <c r="E19" s="669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561" t="str">
        <f t="shared" si="1"/>
        <v/>
      </c>
      <c r="AL19" s="562" t="str">
        <f t="shared" si="2"/>
        <v/>
      </c>
      <c r="AM19" s="562" t="str">
        <f t="shared" si="3"/>
        <v/>
      </c>
      <c r="AN19" s="562" t="str">
        <f t="shared" si="4"/>
        <v/>
      </c>
      <c r="AO19" s="562" t="str">
        <f t="shared" si="5"/>
        <v/>
      </c>
      <c r="AP19" s="416"/>
      <c r="AQ19" s="413"/>
    </row>
    <row r="20" spans="2:43" s="429" customFormat="1" ht="17.100000000000001" customHeight="1">
      <c r="B20" s="413"/>
      <c r="C20" s="416"/>
      <c r="D20" s="428" t="str">
        <f>IF(ข้อมูลนร.2!D18="","",ข้อมูลนร.2!D18)</f>
        <v/>
      </c>
      <c r="E20" s="669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561" t="str">
        <f t="shared" si="1"/>
        <v/>
      </c>
      <c r="AL20" s="562" t="str">
        <f t="shared" si="2"/>
        <v/>
      </c>
      <c r="AM20" s="562" t="str">
        <f t="shared" si="3"/>
        <v/>
      </c>
      <c r="AN20" s="562" t="str">
        <f t="shared" si="4"/>
        <v/>
      </c>
      <c r="AO20" s="562" t="str">
        <f t="shared" si="5"/>
        <v/>
      </c>
      <c r="AP20" s="416"/>
      <c r="AQ20" s="413"/>
    </row>
    <row r="21" spans="2:43" s="429" customFormat="1" ht="17.100000000000001" customHeight="1">
      <c r="B21" s="413"/>
      <c r="C21" s="416"/>
      <c r="D21" s="428" t="str">
        <f>IF(ข้อมูลนร.2!D19="","",ข้อมูลนร.2!D19)</f>
        <v/>
      </c>
      <c r="E21" s="669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561" t="str">
        <f t="shared" si="1"/>
        <v/>
      </c>
      <c r="AL21" s="562" t="str">
        <f t="shared" si="2"/>
        <v/>
      </c>
      <c r="AM21" s="562" t="str">
        <f t="shared" si="3"/>
        <v/>
      </c>
      <c r="AN21" s="562" t="str">
        <f t="shared" si="4"/>
        <v/>
      </c>
      <c r="AO21" s="562" t="str">
        <f t="shared" si="5"/>
        <v/>
      </c>
      <c r="AP21" s="416"/>
      <c r="AQ21" s="413"/>
    </row>
    <row r="22" spans="2:43" s="429" customFormat="1" ht="17.100000000000001" customHeight="1">
      <c r="B22" s="413"/>
      <c r="C22" s="416"/>
      <c r="D22" s="428" t="str">
        <f>IF(ข้อมูลนร.2!D20="","",ข้อมูลนร.2!D20)</f>
        <v/>
      </c>
      <c r="E22" s="669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561" t="str">
        <f t="shared" si="1"/>
        <v/>
      </c>
      <c r="AL22" s="562" t="str">
        <f t="shared" si="2"/>
        <v/>
      </c>
      <c r="AM22" s="562" t="str">
        <f t="shared" si="3"/>
        <v/>
      </c>
      <c r="AN22" s="562" t="str">
        <f t="shared" si="4"/>
        <v/>
      </c>
      <c r="AO22" s="562" t="str">
        <f t="shared" si="5"/>
        <v/>
      </c>
      <c r="AP22" s="416"/>
      <c r="AQ22" s="413"/>
    </row>
    <row r="23" spans="2:43" s="429" customFormat="1" ht="17.100000000000001" customHeight="1">
      <c r="B23" s="413"/>
      <c r="C23" s="416"/>
      <c r="D23" s="428" t="str">
        <f>IF(ข้อมูลนร.2!D21="","",ข้อมูลนร.2!D21)</f>
        <v/>
      </c>
      <c r="E23" s="669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561" t="str">
        <f t="shared" si="1"/>
        <v/>
      </c>
      <c r="AL23" s="562" t="str">
        <f t="shared" si="2"/>
        <v/>
      </c>
      <c r="AM23" s="562" t="str">
        <f t="shared" si="3"/>
        <v/>
      </c>
      <c r="AN23" s="562" t="str">
        <f t="shared" si="4"/>
        <v/>
      </c>
      <c r="AO23" s="562" t="str">
        <f t="shared" si="5"/>
        <v/>
      </c>
      <c r="AP23" s="416"/>
      <c r="AQ23" s="413"/>
    </row>
    <row r="24" spans="2:43" s="429" customFormat="1" ht="17.100000000000001" customHeight="1">
      <c r="B24" s="413"/>
      <c r="C24" s="416"/>
      <c r="D24" s="428" t="str">
        <f>IF(ข้อมูลนร.2!D22="","",ข้อมูลนร.2!D22)</f>
        <v/>
      </c>
      <c r="E24" s="669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561" t="str">
        <f t="shared" si="1"/>
        <v/>
      </c>
      <c r="AL24" s="562" t="str">
        <f t="shared" si="2"/>
        <v/>
      </c>
      <c r="AM24" s="562" t="str">
        <f t="shared" si="3"/>
        <v/>
      </c>
      <c r="AN24" s="562" t="str">
        <f t="shared" si="4"/>
        <v/>
      </c>
      <c r="AO24" s="562" t="str">
        <f t="shared" si="5"/>
        <v/>
      </c>
      <c r="AP24" s="416"/>
      <c r="AQ24" s="413"/>
    </row>
    <row r="25" spans="2:43" s="429" customFormat="1" ht="17.100000000000001" customHeight="1">
      <c r="B25" s="413"/>
      <c r="C25" s="416"/>
      <c r="D25" s="428" t="str">
        <f>IF(ข้อมูลนร.2!D23="","",ข้อมูลนร.2!D23)</f>
        <v/>
      </c>
      <c r="E25" s="669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561" t="str">
        <f t="shared" si="1"/>
        <v/>
      </c>
      <c r="AL25" s="562" t="str">
        <f t="shared" si="2"/>
        <v/>
      </c>
      <c r="AM25" s="562" t="str">
        <f t="shared" si="3"/>
        <v/>
      </c>
      <c r="AN25" s="562" t="str">
        <f t="shared" si="4"/>
        <v/>
      </c>
      <c r="AO25" s="562" t="str">
        <f t="shared" si="5"/>
        <v/>
      </c>
      <c r="AP25" s="416"/>
      <c r="AQ25" s="413"/>
    </row>
    <row r="26" spans="2:43" s="429" customFormat="1" ht="17.100000000000001" customHeight="1">
      <c r="B26" s="413"/>
      <c r="C26" s="416"/>
      <c r="D26" s="428" t="str">
        <f>IF(ข้อมูลนร.2!D24="","",ข้อมูลนร.2!D24)</f>
        <v/>
      </c>
      <c r="E26" s="669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561" t="str">
        <f t="shared" si="1"/>
        <v/>
      </c>
      <c r="AL26" s="562" t="str">
        <f t="shared" si="2"/>
        <v/>
      </c>
      <c r="AM26" s="562" t="str">
        <f t="shared" si="3"/>
        <v/>
      </c>
      <c r="AN26" s="562" t="str">
        <f t="shared" si="4"/>
        <v/>
      </c>
      <c r="AO26" s="562" t="str">
        <f t="shared" si="5"/>
        <v/>
      </c>
      <c r="AP26" s="416"/>
      <c r="AQ26" s="413"/>
    </row>
    <row r="27" spans="2:43" s="429" customFormat="1" ht="17.100000000000001" customHeight="1">
      <c r="B27" s="413"/>
      <c r="C27" s="416"/>
      <c r="D27" s="428" t="str">
        <f>IF(ข้อมูลนร.2!D25="","",ข้อมูลนร.2!D25)</f>
        <v/>
      </c>
      <c r="E27" s="669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561" t="str">
        <f t="shared" si="1"/>
        <v/>
      </c>
      <c r="AL27" s="562" t="str">
        <f t="shared" si="2"/>
        <v/>
      </c>
      <c r="AM27" s="562" t="str">
        <f t="shared" si="3"/>
        <v/>
      </c>
      <c r="AN27" s="562" t="str">
        <f t="shared" si="4"/>
        <v/>
      </c>
      <c r="AO27" s="562" t="str">
        <f t="shared" si="5"/>
        <v/>
      </c>
      <c r="AP27" s="416"/>
      <c r="AQ27" s="413"/>
    </row>
    <row r="28" spans="2:43" s="429" customFormat="1" ht="17.100000000000001" customHeight="1">
      <c r="B28" s="413"/>
      <c r="C28" s="416"/>
      <c r="D28" s="428" t="str">
        <f>IF(ข้อมูลนร.2!D26="","",ข้อมูลนร.2!D26)</f>
        <v/>
      </c>
      <c r="E28" s="669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561" t="str">
        <f t="shared" si="1"/>
        <v/>
      </c>
      <c r="AL28" s="562" t="str">
        <f t="shared" si="2"/>
        <v/>
      </c>
      <c r="AM28" s="562" t="str">
        <f t="shared" si="3"/>
        <v/>
      </c>
      <c r="AN28" s="562" t="str">
        <f t="shared" si="4"/>
        <v/>
      </c>
      <c r="AO28" s="562" t="str">
        <f t="shared" si="5"/>
        <v/>
      </c>
      <c r="AP28" s="416"/>
      <c r="AQ28" s="413"/>
    </row>
    <row r="29" spans="2:43" s="429" customFormat="1" ht="17.100000000000001" customHeight="1">
      <c r="B29" s="413"/>
      <c r="C29" s="416"/>
      <c r="D29" s="428" t="str">
        <f>IF(ข้อมูลนร.2!D27="","",ข้อมูลนร.2!D27)</f>
        <v/>
      </c>
      <c r="E29" s="669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561" t="str">
        <f t="shared" si="1"/>
        <v/>
      </c>
      <c r="AL29" s="562" t="str">
        <f t="shared" si="2"/>
        <v/>
      </c>
      <c r="AM29" s="562" t="str">
        <f t="shared" si="3"/>
        <v/>
      </c>
      <c r="AN29" s="562" t="str">
        <f t="shared" si="4"/>
        <v/>
      </c>
      <c r="AO29" s="562" t="str">
        <f t="shared" si="5"/>
        <v/>
      </c>
      <c r="AP29" s="416"/>
      <c r="AQ29" s="413"/>
    </row>
    <row r="30" spans="2:43" s="429" customFormat="1" ht="17.100000000000001" customHeight="1">
      <c r="B30" s="413"/>
      <c r="C30" s="416"/>
      <c r="D30" s="428" t="str">
        <f>IF(ข้อมูลนร.2!D28="","",ข้อมูลนร.2!D28)</f>
        <v/>
      </c>
      <c r="E30" s="669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561" t="str">
        <f t="shared" si="1"/>
        <v/>
      </c>
      <c r="AL30" s="562" t="str">
        <f t="shared" si="2"/>
        <v/>
      </c>
      <c r="AM30" s="562" t="str">
        <f t="shared" si="3"/>
        <v/>
      </c>
      <c r="AN30" s="562" t="str">
        <f t="shared" si="4"/>
        <v/>
      </c>
      <c r="AO30" s="562" t="str">
        <f t="shared" si="5"/>
        <v/>
      </c>
      <c r="AP30" s="416"/>
      <c r="AQ30" s="413"/>
    </row>
    <row r="31" spans="2:43" s="429" customFormat="1" ht="17.100000000000001" customHeight="1">
      <c r="B31" s="413"/>
      <c r="C31" s="416"/>
      <c r="D31" s="428" t="str">
        <f>IF(ข้อมูลนร.2!D29="","",ข้อมูลนร.2!D29)</f>
        <v/>
      </c>
      <c r="E31" s="669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561" t="str">
        <f t="shared" si="1"/>
        <v/>
      </c>
      <c r="AL31" s="562" t="str">
        <f t="shared" si="2"/>
        <v/>
      </c>
      <c r="AM31" s="562" t="str">
        <f t="shared" si="3"/>
        <v/>
      </c>
      <c r="AN31" s="562" t="str">
        <f t="shared" si="4"/>
        <v/>
      </c>
      <c r="AO31" s="562" t="str">
        <f t="shared" si="5"/>
        <v/>
      </c>
      <c r="AP31" s="416"/>
      <c r="AQ31" s="413"/>
    </row>
    <row r="32" spans="2:43" s="429" customFormat="1" ht="17.100000000000001" customHeight="1">
      <c r="B32" s="413"/>
      <c r="C32" s="416"/>
      <c r="D32" s="428" t="str">
        <f>IF(ข้อมูลนร.2!D30="","",ข้อมูลนร.2!D30)</f>
        <v/>
      </c>
      <c r="E32" s="669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  <c r="AK32" s="561" t="str">
        <f t="shared" si="1"/>
        <v/>
      </c>
      <c r="AL32" s="562" t="str">
        <f t="shared" si="2"/>
        <v/>
      </c>
      <c r="AM32" s="562" t="str">
        <f t="shared" si="3"/>
        <v/>
      </c>
      <c r="AN32" s="562" t="str">
        <f t="shared" si="4"/>
        <v/>
      </c>
      <c r="AO32" s="562" t="str">
        <f t="shared" si="5"/>
        <v/>
      </c>
      <c r="AP32" s="416"/>
      <c r="AQ32" s="413"/>
    </row>
    <row r="33" spans="2:43" s="429" customFormat="1" ht="17.100000000000001" customHeight="1">
      <c r="B33" s="413"/>
      <c r="C33" s="416"/>
      <c r="D33" s="428" t="str">
        <f>IF(ข้อมูลนร.2!D31="","",ข้อมูลนร.2!D31)</f>
        <v/>
      </c>
      <c r="E33" s="669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561" t="str">
        <f t="shared" si="1"/>
        <v/>
      </c>
      <c r="AL33" s="562" t="str">
        <f t="shared" si="2"/>
        <v/>
      </c>
      <c r="AM33" s="562" t="str">
        <f t="shared" si="3"/>
        <v/>
      </c>
      <c r="AN33" s="562" t="str">
        <f t="shared" si="4"/>
        <v/>
      </c>
      <c r="AO33" s="562" t="str">
        <f t="shared" si="5"/>
        <v/>
      </c>
      <c r="AP33" s="416"/>
      <c r="AQ33" s="413"/>
    </row>
    <row r="34" spans="2:43" s="429" customFormat="1" ht="17.100000000000001" customHeight="1">
      <c r="B34" s="413"/>
      <c r="C34" s="416"/>
      <c r="D34" s="428" t="str">
        <f>IF(ข้อมูลนร.2!D32="","",ข้อมูลนร.2!D32)</f>
        <v/>
      </c>
      <c r="E34" s="669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561" t="str">
        <f t="shared" si="1"/>
        <v/>
      </c>
      <c r="AL34" s="562" t="str">
        <f t="shared" si="2"/>
        <v/>
      </c>
      <c r="AM34" s="562" t="str">
        <f t="shared" si="3"/>
        <v/>
      </c>
      <c r="AN34" s="562" t="str">
        <f t="shared" si="4"/>
        <v/>
      </c>
      <c r="AO34" s="562" t="str">
        <f t="shared" si="5"/>
        <v/>
      </c>
      <c r="AP34" s="416"/>
      <c r="AQ34" s="413"/>
    </row>
    <row r="35" spans="2:43" s="429" customFormat="1" ht="17.100000000000001" customHeight="1">
      <c r="B35" s="413"/>
      <c r="C35" s="416"/>
      <c r="D35" s="428" t="str">
        <f>IF(ข้อมูลนร.2!D33="","",ข้อมูลนร.2!D33)</f>
        <v/>
      </c>
      <c r="E35" s="669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561" t="str">
        <f t="shared" si="1"/>
        <v/>
      </c>
      <c r="AL35" s="562" t="str">
        <f t="shared" si="2"/>
        <v/>
      </c>
      <c r="AM35" s="562" t="str">
        <f t="shared" si="3"/>
        <v/>
      </c>
      <c r="AN35" s="562" t="str">
        <f t="shared" si="4"/>
        <v/>
      </c>
      <c r="AO35" s="562" t="str">
        <f t="shared" si="5"/>
        <v/>
      </c>
      <c r="AP35" s="416"/>
      <c r="AQ35" s="413"/>
    </row>
    <row r="36" spans="2:43" s="429" customFormat="1" ht="17.100000000000001" customHeight="1">
      <c r="B36" s="413"/>
      <c r="C36" s="416"/>
      <c r="D36" s="428" t="str">
        <f>IF(ข้อมูลนร.2!D34="","",ข้อมูลนร.2!D34)</f>
        <v/>
      </c>
      <c r="E36" s="669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561" t="str">
        <f t="shared" si="1"/>
        <v/>
      </c>
      <c r="AL36" s="562" t="str">
        <f t="shared" si="2"/>
        <v/>
      </c>
      <c r="AM36" s="562" t="str">
        <f t="shared" si="3"/>
        <v/>
      </c>
      <c r="AN36" s="562" t="str">
        <f t="shared" si="4"/>
        <v/>
      </c>
      <c r="AO36" s="562" t="str">
        <f t="shared" si="5"/>
        <v/>
      </c>
      <c r="AP36" s="416"/>
      <c r="AQ36" s="413"/>
    </row>
    <row r="37" spans="2:43" s="429" customFormat="1" ht="17.100000000000001" customHeight="1">
      <c r="B37" s="413"/>
      <c r="C37" s="416"/>
      <c r="D37" s="428" t="str">
        <f>IF(ข้อมูลนร.2!D35="","",ข้อมูลนร.2!D35)</f>
        <v/>
      </c>
      <c r="E37" s="669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561" t="str">
        <f t="shared" si="1"/>
        <v/>
      </c>
      <c r="AL37" s="562" t="str">
        <f t="shared" si="2"/>
        <v/>
      </c>
      <c r="AM37" s="562" t="str">
        <f t="shared" si="3"/>
        <v/>
      </c>
      <c r="AN37" s="562" t="str">
        <f t="shared" si="4"/>
        <v/>
      </c>
      <c r="AO37" s="562" t="str">
        <f t="shared" si="5"/>
        <v/>
      </c>
      <c r="AP37" s="416"/>
      <c r="AQ37" s="413"/>
    </row>
    <row r="38" spans="2:43" s="429" customFormat="1" ht="17.100000000000001" customHeight="1">
      <c r="B38" s="413"/>
      <c r="C38" s="416"/>
      <c r="D38" s="428" t="str">
        <f>IF(ข้อมูลนร.2!D36="","",ข้อมูลนร.2!D36)</f>
        <v/>
      </c>
      <c r="E38" s="669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561" t="str">
        <f t="shared" si="1"/>
        <v/>
      </c>
      <c r="AL38" s="562" t="str">
        <f t="shared" si="2"/>
        <v/>
      </c>
      <c r="AM38" s="562" t="str">
        <f t="shared" si="3"/>
        <v/>
      </c>
      <c r="AN38" s="562" t="str">
        <f t="shared" si="4"/>
        <v/>
      </c>
      <c r="AO38" s="562" t="str">
        <f t="shared" si="5"/>
        <v/>
      </c>
      <c r="AP38" s="416"/>
      <c r="AQ38" s="413"/>
    </row>
    <row r="39" spans="2:43" s="429" customFormat="1" ht="17.100000000000001" customHeight="1">
      <c r="B39" s="413"/>
      <c r="C39" s="416"/>
      <c r="D39" s="428" t="str">
        <f>IF(ข้อมูลนร.2!D37="","",ข้อมูลนร.2!D37)</f>
        <v/>
      </c>
      <c r="E39" s="669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561" t="str">
        <f t="shared" si="1"/>
        <v/>
      </c>
      <c r="AL39" s="562" t="str">
        <f t="shared" si="2"/>
        <v/>
      </c>
      <c r="AM39" s="562" t="str">
        <f t="shared" si="3"/>
        <v/>
      </c>
      <c r="AN39" s="562" t="str">
        <f t="shared" si="4"/>
        <v/>
      </c>
      <c r="AO39" s="562" t="str">
        <f t="shared" si="5"/>
        <v/>
      </c>
      <c r="AP39" s="416"/>
      <c r="AQ39" s="413"/>
    </row>
    <row r="40" spans="2:43" s="429" customFormat="1" ht="17.100000000000001" customHeight="1">
      <c r="B40" s="413"/>
      <c r="C40" s="416"/>
      <c r="D40" s="428" t="str">
        <f>IF(ข้อมูลนร.2!D38="","",ข้อมูลนร.2!D38)</f>
        <v/>
      </c>
      <c r="E40" s="669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561" t="str">
        <f t="shared" si="1"/>
        <v/>
      </c>
      <c r="AL40" s="562" t="str">
        <f t="shared" si="2"/>
        <v/>
      </c>
      <c r="AM40" s="562" t="str">
        <f t="shared" si="3"/>
        <v/>
      </c>
      <c r="AN40" s="562" t="str">
        <f t="shared" si="4"/>
        <v/>
      </c>
      <c r="AO40" s="562" t="str">
        <f t="shared" si="5"/>
        <v/>
      </c>
      <c r="AP40" s="416"/>
      <c r="AQ40" s="413"/>
    </row>
    <row r="41" spans="2:43" s="429" customFormat="1" ht="17.100000000000001" customHeight="1">
      <c r="B41" s="413"/>
      <c r="C41" s="416"/>
      <c r="D41" s="428" t="str">
        <f>IF(ข้อมูลนร.2!D39="","",ข้อมูลนร.2!D39)</f>
        <v/>
      </c>
      <c r="E41" s="669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561" t="str">
        <f t="shared" si="1"/>
        <v/>
      </c>
      <c r="AL41" s="562" t="str">
        <f t="shared" si="2"/>
        <v/>
      </c>
      <c r="AM41" s="562" t="str">
        <f t="shared" si="3"/>
        <v/>
      </c>
      <c r="AN41" s="562" t="str">
        <f t="shared" si="4"/>
        <v/>
      </c>
      <c r="AO41" s="562" t="str">
        <f t="shared" si="5"/>
        <v/>
      </c>
      <c r="AP41" s="416"/>
      <c r="AQ41" s="413"/>
    </row>
    <row r="42" spans="2:43" s="429" customFormat="1" ht="17.100000000000001" customHeight="1">
      <c r="B42" s="413"/>
      <c r="C42" s="416"/>
      <c r="D42" s="428" t="str">
        <f>IF(ข้อมูลนร.2!D40="","",ข้อมูลนร.2!D40)</f>
        <v/>
      </c>
      <c r="E42" s="669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561" t="str">
        <f t="shared" si="1"/>
        <v/>
      </c>
      <c r="AL42" s="562" t="str">
        <f t="shared" si="2"/>
        <v/>
      </c>
      <c r="AM42" s="562" t="str">
        <f t="shared" si="3"/>
        <v/>
      </c>
      <c r="AN42" s="562" t="str">
        <f t="shared" si="4"/>
        <v/>
      </c>
      <c r="AO42" s="562" t="str">
        <f t="shared" si="5"/>
        <v/>
      </c>
      <c r="AP42" s="416"/>
      <c r="AQ42" s="413"/>
    </row>
    <row r="43" spans="2:43" s="429" customFormat="1" ht="17.100000000000001" customHeight="1">
      <c r="B43" s="413"/>
      <c r="C43" s="416"/>
      <c r="D43" s="428" t="str">
        <f>IF(ข้อมูลนร.2!D41="","",ข้อมูลนร.2!D41)</f>
        <v/>
      </c>
      <c r="E43" s="669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561" t="str">
        <f t="shared" si="1"/>
        <v/>
      </c>
      <c r="AL43" s="562" t="str">
        <f t="shared" si="2"/>
        <v/>
      </c>
      <c r="AM43" s="562" t="str">
        <f t="shared" si="3"/>
        <v/>
      </c>
      <c r="AN43" s="562" t="str">
        <f t="shared" si="4"/>
        <v/>
      </c>
      <c r="AO43" s="562" t="str">
        <f t="shared" si="5"/>
        <v/>
      </c>
      <c r="AP43" s="416"/>
      <c r="AQ43" s="413"/>
    </row>
    <row r="44" spans="2:43" s="429" customFormat="1" ht="17.100000000000001" customHeight="1">
      <c r="B44" s="413"/>
      <c r="C44" s="416"/>
      <c r="D44" s="428" t="str">
        <f>IF(ข้อมูลนร.2!D42="","",ข้อมูลนร.2!D42)</f>
        <v/>
      </c>
      <c r="E44" s="669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561" t="str">
        <f t="shared" si="1"/>
        <v/>
      </c>
      <c r="AL44" s="562" t="str">
        <f t="shared" si="2"/>
        <v/>
      </c>
      <c r="AM44" s="562" t="str">
        <f t="shared" si="3"/>
        <v/>
      </c>
      <c r="AN44" s="562" t="str">
        <f t="shared" si="4"/>
        <v/>
      </c>
      <c r="AO44" s="562" t="str">
        <f t="shared" si="5"/>
        <v/>
      </c>
      <c r="AP44" s="416"/>
      <c r="AQ44" s="413"/>
    </row>
    <row r="45" spans="2:43" s="429" customFormat="1" ht="17.100000000000001" customHeight="1">
      <c r="B45" s="413"/>
      <c r="C45" s="416"/>
      <c r="D45" s="428" t="str">
        <f>IF(ข้อมูลนร.2!D43="","",ข้อมูลนร.2!D43)</f>
        <v/>
      </c>
      <c r="E45" s="669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561" t="str">
        <f t="shared" si="1"/>
        <v/>
      </c>
      <c r="AL45" s="562" t="str">
        <f t="shared" si="2"/>
        <v/>
      </c>
      <c r="AM45" s="562" t="str">
        <f t="shared" si="3"/>
        <v/>
      </c>
      <c r="AN45" s="562" t="str">
        <f t="shared" si="4"/>
        <v/>
      </c>
      <c r="AO45" s="562" t="str">
        <f t="shared" si="5"/>
        <v/>
      </c>
      <c r="AP45" s="416"/>
      <c r="AQ45" s="413"/>
    </row>
    <row r="46" spans="2:43" s="429" customFormat="1" ht="17.100000000000001" customHeight="1">
      <c r="B46" s="413"/>
      <c r="C46" s="416"/>
      <c r="D46" s="428" t="str">
        <f>IF(ข้อมูลนร.2!D44="","",ข้อมูลนร.2!D44)</f>
        <v/>
      </c>
      <c r="E46" s="669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561" t="str">
        <f t="shared" si="1"/>
        <v/>
      </c>
      <c r="AL46" s="562" t="str">
        <f t="shared" si="2"/>
        <v/>
      </c>
      <c r="AM46" s="562" t="str">
        <f t="shared" si="3"/>
        <v/>
      </c>
      <c r="AN46" s="562" t="str">
        <f t="shared" si="4"/>
        <v/>
      </c>
      <c r="AO46" s="562" t="str">
        <f t="shared" si="5"/>
        <v/>
      </c>
      <c r="AP46" s="416"/>
      <c r="AQ46" s="413"/>
    </row>
    <row r="47" spans="2:43" s="429" customFormat="1" ht="17.100000000000001" customHeight="1">
      <c r="B47" s="413"/>
      <c r="C47" s="416"/>
      <c r="D47" s="428" t="str">
        <f>IF(ข้อมูลนร.2!D45="","",ข้อมูลนร.2!D45)</f>
        <v/>
      </c>
      <c r="E47" s="669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561" t="str">
        <f t="shared" si="1"/>
        <v/>
      </c>
      <c r="AL47" s="562" t="str">
        <f t="shared" si="2"/>
        <v/>
      </c>
      <c r="AM47" s="562" t="str">
        <f t="shared" si="3"/>
        <v/>
      </c>
      <c r="AN47" s="562" t="str">
        <f t="shared" si="4"/>
        <v/>
      </c>
      <c r="AO47" s="562" t="str">
        <f t="shared" si="5"/>
        <v/>
      </c>
      <c r="AP47" s="416"/>
      <c r="AQ47" s="413"/>
    </row>
    <row r="48" spans="2:43" s="429" customFormat="1" ht="17.100000000000001" customHeight="1">
      <c r="B48" s="413"/>
      <c r="C48" s="416"/>
      <c r="D48" s="428" t="str">
        <f>IF(ข้อมูลนร.2!D46="","",ข้อมูลนร.2!D46)</f>
        <v/>
      </c>
      <c r="E48" s="669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561" t="str">
        <f t="shared" si="1"/>
        <v/>
      </c>
      <c r="AL48" s="562" t="str">
        <f t="shared" si="2"/>
        <v/>
      </c>
      <c r="AM48" s="562" t="str">
        <f t="shared" si="3"/>
        <v/>
      </c>
      <c r="AN48" s="562" t="str">
        <f t="shared" si="4"/>
        <v/>
      </c>
      <c r="AO48" s="562" t="str">
        <f t="shared" si="5"/>
        <v/>
      </c>
      <c r="AP48" s="416"/>
      <c r="AQ48" s="413"/>
    </row>
    <row r="49" spans="2:43">
      <c r="B49" s="412"/>
      <c r="C49" s="415"/>
      <c r="D49" s="670" t="s">
        <v>321</v>
      </c>
      <c r="E49" s="671"/>
      <c r="F49" s="672"/>
      <c r="G49" s="673"/>
      <c r="H49" s="673"/>
      <c r="I49" s="673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4"/>
      <c r="AL49" s="675"/>
      <c r="AM49" s="676"/>
      <c r="AN49" s="676"/>
      <c r="AO49" s="677"/>
      <c r="AP49" s="415"/>
      <c r="AQ49" s="412"/>
    </row>
    <row r="50" spans="2:43">
      <c r="B50" s="412"/>
      <c r="C50" s="415"/>
      <c r="D50" s="416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45"/>
      <c r="AL50" s="445"/>
      <c r="AM50" s="445"/>
      <c r="AN50" s="445"/>
      <c r="AO50" s="445"/>
      <c r="AP50" s="415"/>
      <c r="AQ50" s="412"/>
    </row>
    <row r="51" spans="2:43">
      <c r="B51" s="412"/>
      <c r="C51" s="412"/>
      <c r="D51" s="413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44"/>
      <c r="AL51" s="444"/>
      <c r="AM51" s="444"/>
      <c r="AN51" s="444"/>
      <c r="AO51" s="444"/>
      <c r="AP51" s="412"/>
      <c r="AQ51" s="412"/>
    </row>
  </sheetData>
  <sheetProtection algorithmName="SHA-512" hashValue="JzaquA2HK9eKzT3Tq5hdR/Z6aFl/o7ONeb1tVZevmb7g+CBPQoEQTjbUStSY4Q5ldAGaDG6y9RpTlg4vCyQaGw==" saltValue="oxq607AVpXU8ire9EQb6pw==" spinCount="100000" sheet="1" objects="1" scenarios="1" formatCells="0"/>
  <protectedRanges>
    <protectedRange sqref="F49 V9:V48 AC9:AC48 F7:AJ8" name="ช่วง1"/>
    <protectedRange sqref="R9:U9 F10:U48 W9:AB48 AD9:AJ48" name="ช่วง1_3"/>
    <protectedRange sqref="F9:Q9" name="ช่วง1_2_1"/>
  </protectedRanges>
  <mergeCells count="15">
    <mergeCell ref="E9:E48"/>
    <mergeCell ref="D49:E49"/>
    <mergeCell ref="F49:AK49"/>
    <mergeCell ref="AL49:AO49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8">
    <cfRule type="cellIs" dxfId="41" priority="1" operator="equal">
      <formula>"ข"</formula>
    </cfRule>
    <cfRule type="cellIs" dxfId="40" priority="2" operator="equal">
      <formula>"ล"</formula>
    </cfRule>
    <cfRule type="cellIs" dxfId="39" priority="3" operator="equal">
      <formula>"ป"</formula>
    </cfRule>
    <cfRule type="cellIs" dxfId="38" priority="4" operator="equal">
      <formula>"/"</formula>
    </cfRule>
  </conditionalFormatting>
  <pageMargins left="0.31496062992125984" right="0" top="0.39370078740157483" bottom="7.874015748031496E-2" header="0.31496062992125984" footer="0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SS!$B$3:$B$9</xm:f>
          </x14:formula1>
          <xm:sqref>F7:AJ7</xm:sqref>
        </x14:dataValidation>
        <x14:dataValidation type="list" allowBlank="1" showInputMessage="1" showErrorMessage="1">
          <x14:formula1>
            <xm:f>SS!$A$3:$A$6</xm:f>
          </x14:formula1>
          <xm:sqref>F9:AJ48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51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414" customWidth="1"/>
    <col min="2" max="2" width="4.625" style="414" customWidth="1"/>
    <col min="3" max="3" width="3.625" style="414" customWidth="1"/>
    <col min="4" max="4" width="3.125" style="429" customWidth="1"/>
    <col min="5" max="5" width="3.125" style="414" customWidth="1"/>
    <col min="6" max="36" width="2.25" style="414" customWidth="1"/>
    <col min="37" max="37" width="3.625" style="446" customWidth="1"/>
    <col min="38" max="41" width="3.25" style="446" customWidth="1"/>
    <col min="42" max="42" width="3.625" style="414" customWidth="1"/>
    <col min="43" max="43" width="4.625" style="414" customWidth="1"/>
    <col min="44" max="16384" width="9" style="414"/>
  </cols>
  <sheetData>
    <row r="1" spans="2:43">
      <c r="B1" s="412"/>
      <c r="C1" s="412"/>
      <c r="D1" s="413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44"/>
      <c r="AL1" s="444"/>
      <c r="AM1" s="444"/>
      <c r="AN1" s="444"/>
      <c r="AO1" s="444"/>
      <c r="AP1" s="412"/>
      <c r="AQ1" s="412"/>
    </row>
    <row r="2" spans="2:43" ht="21.95" customHeight="1">
      <c r="B2" s="412"/>
      <c r="C2" s="415"/>
      <c r="D2" s="416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445"/>
      <c r="AM2" s="445"/>
      <c r="AN2" s="445"/>
      <c r="AO2" s="445"/>
      <c r="AP2" s="415"/>
      <c r="AQ2" s="412"/>
    </row>
    <row r="3" spans="2:43" s="446" customFormat="1" ht="20.100000000000001" customHeight="1">
      <c r="B3" s="444"/>
      <c r="C3" s="445"/>
      <c r="D3" s="679" t="s">
        <v>308</v>
      </c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445"/>
      <c r="AQ3" s="444"/>
    </row>
    <row r="4" spans="2:43" ht="5.0999999999999996" customHeight="1">
      <c r="B4" s="412"/>
      <c r="C4" s="415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48"/>
      <c r="AL4" s="445"/>
      <c r="AM4" s="445"/>
      <c r="AN4" s="445"/>
      <c r="AO4" s="445"/>
      <c r="AP4" s="415"/>
      <c r="AQ4" s="412"/>
    </row>
    <row r="5" spans="2:43">
      <c r="B5" s="412"/>
      <c r="C5" s="415"/>
      <c r="D5" s="680" t="s">
        <v>37</v>
      </c>
      <c r="E5" s="418"/>
      <c r="F5" s="682" t="s">
        <v>309</v>
      </c>
      <c r="G5" s="682"/>
      <c r="H5" s="682"/>
      <c r="I5" s="682"/>
      <c r="J5" s="683"/>
      <c r="K5" s="684">
        <v>1</v>
      </c>
      <c r="L5" s="684"/>
      <c r="M5" s="684"/>
      <c r="N5" s="685" t="s">
        <v>310</v>
      </c>
      <c r="O5" s="685"/>
      <c r="P5" s="685"/>
      <c r="Q5" s="685"/>
      <c r="R5" s="685"/>
      <c r="S5" s="684" t="s">
        <v>324</v>
      </c>
      <c r="T5" s="684"/>
      <c r="U5" s="684"/>
      <c r="V5" s="684"/>
      <c r="W5" s="684"/>
      <c r="X5" s="684"/>
      <c r="Y5" s="684"/>
      <c r="Z5" s="684"/>
      <c r="AA5" s="685" t="s">
        <v>312</v>
      </c>
      <c r="AB5" s="685"/>
      <c r="AC5" s="685"/>
      <c r="AD5" s="685"/>
      <c r="AE5" s="684">
        <v>2566</v>
      </c>
      <c r="AF5" s="684"/>
      <c r="AG5" s="684"/>
      <c r="AH5" s="684"/>
      <c r="AI5" s="419"/>
      <c r="AJ5" s="420"/>
      <c r="AK5" s="421"/>
      <c r="AL5" s="686" t="s">
        <v>313</v>
      </c>
      <c r="AM5" s="687"/>
      <c r="AN5" s="687"/>
      <c r="AO5" s="688"/>
      <c r="AP5" s="415"/>
      <c r="AQ5" s="412"/>
    </row>
    <row r="6" spans="2:43" ht="17.45" customHeight="1">
      <c r="B6" s="412"/>
      <c r="C6" s="415"/>
      <c r="D6" s="681"/>
      <c r="E6" s="423" t="s">
        <v>314</v>
      </c>
      <c r="F6" s="560">
        <v>1</v>
      </c>
      <c r="G6" s="560">
        <f>F6+1</f>
        <v>2</v>
      </c>
      <c r="H6" s="560">
        <f t="shared" ref="H6:AI6" si="0">G6+1</f>
        <v>3</v>
      </c>
      <c r="I6" s="560">
        <f t="shared" si="0"/>
        <v>4</v>
      </c>
      <c r="J6" s="560">
        <f t="shared" si="0"/>
        <v>5</v>
      </c>
      <c r="K6" s="560">
        <f t="shared" si="0"/>
        <v>6</v>
      </c>
      <c r="L6" s="560">
        <f t="shared" si="0"/>
        <v>7</v>
      </c>
      <c r="M6" s="560">
        <f t="shared" si="0"/>
        <v>8</v>
      </c>
      <c r="N6" s="560">
        <f t="shared" si="0"/>
        <v>9</v>
      </c>
      <c r="O6" s="560">
        <f t="shared" si="0"/>
        <v>10</v>
      </c>
      <c r="P6" s="560">
        <f t="shared" si="0"/>
        <v>11</v>
      </c>
      <c r="Q6" s="560">
        <f t="shared" si="0"/>
        <v>12</v>
      </c>
      <c r="R6" s="560">
        <f t="shared" si="0"/>
        <v>13</v>
      </c>
      <c r="S6" s="560">
        <f t="shared" si="0"/>
        <v>14</v>
      </c>
      <c r="T6" s="560">
        <f t="shared" si="0"/>
        <v>15</v>
      </c>
      <c r="U6" s="560">
        <f t="shared" si="0"/>
        <v>16</v>
      </c>
      <c r="V6" s="560">
        <f t="shared" si="0"/>
        <v>17</v>
      </c>
      <c r="W6" s="560">
        <f t="shared" si="0"/>
        <v>18</v>
      </c>
      <c r="X6" s="560">
        <f t="shared" si="0"/>
        <v>19</v>
      </c>
      <c r="Y6" s="560">
        <f t="shared" si="0"/>
        <v>20</v>
      </c>
      <c r="Z6" s="560">
        <f t="shared" si="0"/>
        <v>21</v>
      </c>
      <c r="AA6" s="560">
        <f t="shared" si="0"/>
        <v>22</v>
      </c>
      <c r="AB6" s="560">
        <f t="shared" si="0"/>
        <v>23</v>
      </c>
      <c r="AC6" s="560">
        <f t="shared" si="0"/>
        <v>24</v>
      </c>
      <c r="AD6" s="560">
        <f t="shared" si="0"/>
        <v>25</v>
      </c>
      <c r="AE6" s="560">
        <f t="shared" si="0"/>
        <v>26</v>
      </c>
      <c r="AF6" s="560">
        <f t="shared" si="0"/>
        <v>27</v>
      </c>
      <c r="AG6" s="560">
        <f t="shared" si="0"/>
        <v>28</v>
      </c>
      <c r="AH6" s="560">
        <f t="shared" si="0"/>
        <v>29</v>
      </c>
      <c r="AI6" s="560">
        <f t="shared" si="0"/>
        <v>30</v>
      </c>
      <c r="AJ6" s="560">
        <f>AI6+1</f>
        <v>31</v>
      </c>
      <c r="AK6" s="558" t="s">
        <v>17</v>
      </c>
      <c r="AL6" s="689" t="str">
        <f>IF(S5="","",S5)</f>
        <v>สิงหาคม</v>
      </c>
      <c r="AM6" s="690"/>
      <c r="AN6" s="690"/>
      <c r="AO6" s="691"/>
      <c r="AP6" s="415"/>
      <c r="AQ6" s="412"/>
    </row>
    <row r="7" spans="2:43" ht="17.45" customHeight="1">
      <c r="B7" s="412"/>
      <c r="C7" s="415"/>
      <c r="D7" s="681"/>
      <c r="E7" s="424" t="s">
        <v>315</v>
      </c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 t="s">
        <v>52</v>
      </c>
      <c r="W7" s="447" t="s">
        <v>53</v>
      </c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559" t="s">
        <v>316</v>
      </c>
      <c r="AL7" s="692"/>
      <c r="AM7" s="693"/>
      <c r="AN7" s="693"/>
      <c r="AO7" s="694"/>
      <c r="AP7" s="415"/>
      <c r="AQ7" s="412"/>
    </row>
    <row r="8" spans="2:43" ht="15.75" customHeight="1">
      <c r="B8" s="412"/>
      <c r="C8" s="415"/>
      <c r="D8" s="426"/>
      <c r="E8" s="42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 t="s">
        <v>49</v>
      </c>
      <c r="W8" s="447" t="s">
        <v>49</v>
      </c>
      <c r="X8" s="447" t="s">
        <v>49</v>
      </c>
      <c r="Y8" s="447" t="s">
        <v>49</v>
      </c>
      <c r="Z8" s="447"/>
      <c r="AA8" s="447"/>
      <c r="AB8" s="447" t="s">
        <v>49</v>
      </c>
      <c r="AC8" s="447" t="s">
        <v>49</v>
      </c>
      <c r="AD8" s="447" t="s">
        <v>49</v>
      </c>
      <c r="AE8" s="447" t="s">
        <v>49</v>
      </c>
      <c r="AF8" s="447" t="s">
        <v>49</v>
      </c>
      <c r="AG8" s="447"/>
      <c r="AH8" s="447"/>
      <c r="AI8" s="447" t="s">
        <v>49</v>
      </c>
      <c r="AJ8" s="447" t="s">
        <v>49</v>
      </c>
      <c r="AK8" s="421">
        <f>COUNTA(F8:AJ8)</f>
        <v>11</v>
      </c>
      <c r="AL8" s="424" t="s">
        <v>317</v>
      </c>
      <c r="AM8" s="424" t="s">
        <v>318</v>
      </c>
      <c r="AN8" s="424" t="s">
        <v>319</v>
      </c>
      <c r="AO8" s="424" t="s">
        <v>320</v>
      </c>
      <c r="AP8" s="415"/>
      <c r="AQ8" s="412"/>
    </row>
    <row r="9" spans="2:43" s="429" customFormat="1" ht="17.100000000000001" customHeight="1">
      <c r="B9" s="413"/>
      <c r="C9" s="416"/>
      <c r="D9" s="428" t="str">
        <f>IF(ข้อมูลนร.2!D7="","",ข้อมูลนร.2!D7)</f>
        <v>1</v>
      </c>
      <c r="E9" s="668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 t="s">
        <v>49</v>
      </c>
      <c r="W9" s="425" t="s">
        <v>49</v>
      </c>
      <c r="X9" s="425" t="s">
        <v>49</v>
      </c>
      <c r="Y9" s="425" t="s">
        <v>49</v>
      </c>
      <c r="Z9" s="425"/>
      <c r="AA9" s="425"/>
      <c r="AB9" s="425" t="s">
        <v>49</v>
      </c>
      <c r="AC9" s="425" t="s">
        <v>49</v>
      </c>
      <c r="AD9" s="425" t="s">
        <v>49</v>
      </c>
      <c r="AE9" s="425" t="s">
        <v>49</v>
      </c>
      <c r="AF9" s="425" t="s">
        <v>49</v>
      </c>
      <c r="AG9" s="425"/>
      <c r="AH9" s="425"/>
      <c r="AI9" s="425" t="s">
        <v>49</v>
      </c>
      <c r="AJ9" s="425" t="s">
        <v>49</v>
      </c>
      <c r="AK9" s="561">
        <f>IF(D9="","",COUNTIF(F9:AJ9,"/"))</f>
        <v>11</v>
      </c>
      <c r="AL9" s="562">
        <f>IF(D9="","",COUNTIF(F9:AJ9,"/"))</f>
        <v>11</v>
      </c>
      <c r="AM9" s="562">
        <f>IF(D9="","",COUNTIF(F9:AJ9,"ป"))</f>
        <v>0</v>
      </c>
      <c r="AN9" s="562">
        <f>IF(D9="","",COUNTIF(F9:AJ9,"ล"))</f>
        <v>0</v>
      </c>
      <c r="AO9" s="562">
        <f>IF(D9="","",COUNTIF(F9:AJ9,"ข"))</f>
        <v>0</v>
      </c>
      <c r="AP9" s="416"/>
      <c r="AQ9" s="413"/>
    </row>
    <row r="10" spans="2:43" s="429" customFormat="1" ht="17.100000000000001" customHeight="1">
      <c r="B10" s="413"/>
      <c r="C10" s="416"/>
      <c r="D10" s="428" t="str">
        <f>IF(ข้อมูลนร.2!D8="","",ข้อมูลนร.2!D8)</f>
        <v>2</v>
      </c>
      <c r="E10" s="669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 t="s">
        <v>49</v>
      </c>
      <c r="W10" s="425" t="s">
        <v>50</v>
      </c>
      <c r="X10" s="425" t="s">
        <v>49</v>
      </c>
      <c r="Y10" s="425" t="s">
        <v>49</v>
      </c>
      <c r="Z10" s="425"/>
      <c r="AA10" s="425"/>
      <c r="AB10" s="425" t="s">
        <v>49</v>
      </c>
      <c r="AC10" s="425" t="s">
        <v>49</v>
      </c>
      <c r="AD10" s="425" t="s">
        <v>49</v>
      </c>
      <c r="AE10" s="425" t="s">
        <v>48</v>
      </c>
      <c r="AF10" s="425" t="s">
        <v>49</v>
      </c>
      <c r="AG10" s="425"/>
      <c r="AH10" s="425"/>
      <c r="AI10" s="425" t="s">
        <v>49</v>
      </c>
      <c r="AJ10" s="425" t="s">
        <v>49</v>
      </c>
      <c r="AK10" s="561">
        <f t="shared" ref="AK10:AK48" si="1">IF(D10="","",COUNTIF(F10:AJ10,"/"))</f>
        <v>9</v>
      </c>
      <c r="AL10" s="562">
        <f t="shared" ref="AL10:AL48" si="2">IF(D10="","",COUNTIF(F10:AJ10,"/"))</f>
        <v>9</v>
      </c>
      <c r="AM10" s="562">
        <f t="shared" ref="AM10:AM48" si="3">IF(D10="","",COUNTIF(F10:AJ10,"ป"))</f>
        <v>1</v>
      </c>
      <c r="AN10" s="562">
        <f t="shared" ref="AN10:AN48" si="4">IF(D10="","",COUNTIF(F10:AJ10,"ล"))</f>
        <v>1</v>
      </c>
      <c r="AO10" s="562">
        <f t="shared" ref="AO10:AO48" si="5">IF(D10="","",COUNTIF(F10:AJ10,"ข"))</f>
        <v>0</v>
      </c>
      <c r="AP10" s="416"/>
      <c r="AQ10" s="413"/>
    </row>
    <row r="11" spans="2:43" s="429" customFormat="1" ht="17.100000000000001" customHeight="1">
      <c r="B11" s="413"/>
      <c r="C11" s="416"/>
      <c r="D11" s="428" t="str">
        <f>IF(ข้อมูลนร.2!D9="","",ข้อมูลนร.2!D9)</f>
        <v>3</v>
      </c>
      <c r="E11" s="669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 t="s">
        <v>49</v>
      </c>
      <c r="W11" s="425" t="s">
        <v>50</v>
      </c>
      <c r="X11" s="425" t="s">
        <v>49</v>
      </c>
      <c r="Y11" s="425" t="s">
        <v>49</v>
      </c>
      <c r="Z11" s="425"/>
      <c r="AA11" s="425"/>
      <c r="AB11" s="425" t="s">
        <v>49</v>
      </c>
      <c r="AC11" s="425" t="s">
        <v>49</v>
      </c>
      <c r="AD11" s="425" t="s">
        <v>49</v>
      </c>
      <c r="AE11" s="425" t="s">
        <v>48</v>
      </c>
      <c r="AF11" s="425" t="s">
        <v>49</v>
      </c>
      <c r="AG11" s="425"/>
      <c r="AH11" s="425"/>
      <c r="AI11" s="425" t="s">
        <v>49</v>
      </c>
      <c r="AJ11" s="425" t="s">
        <v>49</v>
      </c>
      <c r="AK11" s="561">
        <f t="shared" si="1"/>
        <v>9</v>
      </c>
      <c r="AL11" s="562">
        <f t="shared" si="2"/>
        <v>9</v>
      </c>
      <c r="AM11" s="562">
        <f t="shared" si="3"/>
        <v>1</v>
      </c>
      <c r="AN11" s="562">
        <f t="shared" si="4"/>
        <v>1</v>
      </c>
      <c r="AO11" s="562">
        <f t="shared" si="5"/>
        <v>0</v>
      </c>
      <c r="AP11" s="416"/>
      <c r="AQ11" s="413"/>
    </row>
    <row r="12" spans="2:43" s="429" customFormat="1" ht="17.100000000000001" customHeight="1">
      <c r="B12" s="413"/>
      <c r="C12" s="416"/>
      <c r="D12" s="428" t="str">
        <f>IF(ข้อมูลนร.2!D10="","",ข้อมูลนร.2!D10)</f>
        <v/>
      </c>
      <c r="E12" s="669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561" t="str">
        <f t="shared" si="1"/>
        <v/>
      </c>
      <c r="AL12" s="562" t="str">
        <f t="shared" si="2"/>
        <v/>
      </c>
      <c r="AM12" s="562" t="str">
        <f t="shared" si="3"/>
        <v/>
      </c>
      <c r="AN12" s="562" t="str">
        <f t="shared" si="4"/>
        <v/>
      </c>
      <c r="AO12" s="562" t="str">
        <f t="shared" si="5"/>
        <v/>
      </c>
      <c r="AP12" s="416"/>
      <c r="AQ12" s="413"/>
    </row>
    <row r="13" spans="2:43" s="429" customFormat="1" ht="17.100000000000001" customHeight="1">
      <c r="B13" s="413"/>
      <c r="C13" s="416"/>
      <c r="D13" s="428" t="str">
        <f>IF(ข้อมูลนร.2!D11="","",ข้อมูลนร.2!D11)</f>
        <v/>
      </c>
      <c r="E13" s="669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561" t="str">
        <f t="shared" si="1"/>
        <v/>
      </c>
      <c r="AL13" s="562" t="str">
        <f t="shared" si="2"/>
        <v/>
      </c>
      <c r="AM13" s="562" t="str">
        <f t="shared" si="3"/>
        <v/>
      </c>
      <c r="AN13" s="562" t="str">
        <f t="shared" si="4"/>
        <v/>
      </c>
      <c r="AO13" s="562" t="str">
        <f t="shared" si="5"/>
        <v/>
      </c>
      <c r="AP13" s="416"/>
      <c r="AQ13" s="413"/>
    </row>
    <row r="14" spans="2:43" s="429" customFormat="1" ht="17.100000000000001" customHeight="1">
      <c r="B14" s="413"/>
      <c r="C14" s="416"/>
      <c r="D14" s="428" t="str">
        <f>IF(ข้อมูลนร.2!D12="","",ข้อมูลนร.2!D12)</f>
        <v/>
      </c>
      <c r="E14" s="669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561" t="str">
        <f t="shared" si="1"/>
        <v/>
      </c>
      <c r="AL14" s="562" t="str">
        <f t="shared" si="2"/>
        <v/>
      </c>
      <c r="AM14" s="562" t="str">
        <f t="shared" si="3"/>
        <v/>
      </c>
      <c r="AN14" s="562" t="str">
        <f t="shared" si="4"/>
        <v/>
      </c>
      <c r="AO14" s="562" t="str">
        <f t="shared" si="5"/>
        <v/>
      </c>
      <c r="AP14" s="416"/>
      <c r="AQ14" s="413"/>
    </row>
    <row r="15" spans="2:43" s="429" customFormat="1" ht="17.100000000000001" customHeight="1">
      <c r="B15" s="413"/>
      <c r="C15" s="416"/>
      <c r="D15" s="428" t="str">
        <f>IF(ข้อมูลนร.2!D13="","",ข้อมูลนร.2!D13)</f>
        <v/>
      </c>
      <c r="E15" s="669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561" t="str">
        <f t="shared" si="1"/>
        <v/>
      </c>
      <c r="AL15" s="562" t="str">
        <f t="shared" si="2"/>
        <v/>
      </c>
      <c r="AM15" s="562" t="str">
        <f t="shared" si="3"/>
        <v/>
      </c>
      <c r="AN15" s="562" t="str">
        <f t="shared" si="4"/>
        <v/>
      </c>
      <c r="AO15" s="562" t="str">
        <f t="shared" si="5"/>
        <v/>
      </c>
      <c r="AP15" s="416"/>
      <c r="AQ15" s="413"/>
    </row>
    <row r="16" spans="2:43" s="429" customFormat="1" ht="17.100000000000001" customHeight="1">
      <c r="B16" s="413"/>
      <c r="C16" s="416"/>
      <c r="D16" s="428" t="str">
        <f>IF(ข้อมูลนร.2!D14="","",ข้อมูลนร.2!D14)</f>
        <v/>
      </c>
      <c r="E16" s="669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561" t="str">
        <f t="shared" si="1"/>
        <v/>
      </c>
      <c r="AL16" s="562" t="str">
        <f t="shared" si="2"/>
        <v/>
      </c>
      <c r="AM16" s="562" t="str">
        <f t="shared" si="3"/>
        <v/>
      </c>
      <c r="AN16" s="562" t="str">
        <f t="shared" si="4"/>
        <v/>
      </c>
      <c r="AO16" s="562" t="str">
        <f t="shared" si="5"/>
        <v/>
      </c>
      <c r="AP16" s="416"/>
      <c r="AQ16" s="413"/>
    </row>
    <row r="17" spans="2:43" s="429" customFormat="1" ht="17.100000000000001" customHeight="1">
      <c r="B17" s="413"/>
      <c r="C17" s="416"/>
      <c r="D17" s="428" t="str">
        <f>IF(ข้อมูลนร.2!D15="","",ข้อมูลนร.2!D15)</f>
        <v/>
      </c>
      <c r="E17" s="669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561" t="str">
        <f t="shared" si="1"/>
        <v/>
      </c>
      <c r="AL17" s="562" t="str">
        <f t="shared" si="2"/>
        <v/>
      </c>
      <c r="AM17" s="562" t="str">
        <f t="shared" si="3"/>
        <v/>
      </c>
      <c r="AN17" s="562" t="str">
        <f t="shared" si="4"/>
        <v/>
      </c>
      <c r="AO17" s="562" t="str">
        <f t="shared" si="5"/>
        <v/>
      </c>
      <c r="AP17" s="416"/>
      <c r="AQ17" s="413"/>
    </row>
    <row r="18" spans="2:43" s="429" customFormat="1" ht="17.100000000000001" customHeight="1">
      <c r="B18" s="413"/>
      <c r="C18" s="416"/>
      <c r="D18" s="428" t="str">
        <f>IF(ข้อมูลนร.2!D16="","",ข้อมูลนร.2!D16)</f>
        <v/>
      </c>
      <c r="E18" s="669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561" t="str">
        <f t="shared" si="1"/>
        <v/>
      </c>
      <c r="AL18" s="562" t="str">
        <f t="shared" si="2"/>
        <v/>
      </c>
      <c r="AM18" s="562" t="str">
        <f t="shared" si="3"/>
        <v/>
      </c>
      <c r="AN18" s="562" t="str">
        <f t="shared" si="4"/>
        <v/>
      </c>
      <c r="AO18" s="562" t="str">
        <f t="shared" si="5"/>
        <v/>
      </c>
      <c r="AP18" s="416"/>
      <c r="AQ18" s="413"/>
    </row>
    <row r="19" spans="2:43" s="429" customFormat="1" ht="17.100000000000001" customHeight="1">
      <c r="B19" s="413"/>
      <c r="C19" s="416"/>
      <c r="D19" s="428" t="str">
        <f>IF(ข้อมูลนร.2!D17="","",ข้อมูลนร.2!D17)</f>
        <v/>
      </c>
      <c r="E19" s="669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561" t="str">
        <f t="shared" si="1"/>
        <v/>
      </c>
      <c r="AL19" s="562" t="str">
        <f t="shared" si="2"/>
        <v/>
      </c>
      <c r="AM19" s="562" t="str">
        <f t="shared" si="3"/>
        <v/>
      </c>
      <c r="AN19" s="562" t="str">
        <f t="shared" si="4"/>
        <v/>
      </c>
      <c r="AO19" s="562" t="str">
        <f t="shared" si="5"/>
        <v/>
      </c>
      <c r="AP19" s="416"/>
      <c r="AQ19" s="413"/>
    </row>
    <row r="20" spans="2:43" s="429" customFormat="1" ht="17.100000000000001" customHeight="1">
      <c r="B20" s="413"/>
      <c r="C20" s="416"/>
      <c r="D20" s="428" t="str">
        <f>IF(ข้อมูลนร.2!D18="","",ข้อมูลนร.2!D18)</f>
        <v/>
      </c>
      <c r="E20" s="669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561" t="str">
        <f t="shared" si="1"/>
        <v/>
      </c>
      <c r="AL20" s="562" t="str">
        <f t="shared" si="2"/>
        <v/>
      </c>
      <c r="AM20" s="562" t="str">
        <f t="shared" si="3"/>
        <v/>
      </c>
      <c r="AN20" s="562" t="str">
        <f t="shared" si="4"/>
        <v/>
      </c>
      <c r="AO20" s="562" t="str">
        <f t="shared" si="5"/>
        <v/>
      </c>
      <c r="AP20" s="416"/>
      <c r="AQ20" s="413"/>
    </row>
    <row r="21" spans="2:43" s="429" customFormat="1" ht="17.100000000000001" customHeight="1">
      <c r="B21" s="413"/>
      <c r="C21" s="416"/>
      <c r="D21" s="428" t="str">
        <f>IF(ข้อมูลนร.2!D19="","",ข้อมูลนร.2!D19)</f>
        <v/>
      </c>
      <c r="E21" s="669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561" t="str">
        <f t="shared" si="1"/>
        <v/>
      </c>
      <c r="AL21" s="562" t="str">
        <f t="shared" si="2"/>
        <v/>
      </c>
      <c r="AM21" s="562" t="str">
        <f t="shared" si="3"/>
        <v/>
      </c>
      <c r="AN21" s="562" t="str">
        <f t="shared" si="4"/>
        <v/>
      </c>
      <c r="AO21" s="562" t="str">
        <f t="shared" si="5"/>
        <v/>
      </c>
      <c r="AP21" s="416"/>
      <c r="AQ21" s="413"/>
    </row>
    <row r="22" spans="2:43" s="429" customFormat="1" ht="17.100000000000001" customHeight="1">
      <c r="B22" s="413"/>
      <c r="C22" s="416"/>
      <c r="D22" s="428" t="str">
        <f>IF(ข้อมูลนร.2!D20="","",ข้อมูลนร.2!D20)</f>
        <v/>
      </c>
      <c r="E22" s="669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561" t="str">
        <f t="shared" si="1"/>
        <v/>
      </c>
      <c r="AL22" s="562" t="str">
        <f t="shared" si="2"/>
        <v/>
      </c>
      <c r="AM22" s="562" t="str">
        <f t="shared" si="3"/>
        <v/>
      </c>
      <c r="AN22" s="562" t="str">
        <f t="shared" si="4"/>
        <v/>
      </c>
      <c r="AO22" s="562" t="str">
        <f t="shared" si="5"/>
        <v/>
      </c>
      <c r="AP22" s="416"/>
      <c r="AQ22" s="413"/>
    </row>
    <row r="23" spans="2:43" s="429" customFormat="1" ht="17.100000000000001" customHeight="1">
      <c r="B23" s="413"/>
      <c r="C23" s="416"/>
      <c r="D23" s="428" t="str">
        <f>IF(ข้อมูลนร.2!D21="","",ข้อมูลนร.2!D21)</f>
        <v/>
      </c>
      <c r="E23" s="669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561" t="str">
        <f t="shared" si="1"/>
        <v/>
      </c>
      <c r="AL23" s="562" t="str">
        <f t="shared" si="2"/>
        <v/>
      </c>
      <c r="AM23" s="562" t="str">
        <f t="shared" si="3"/>
        <v/>
      </c>
      <c r="AN23" s="562" t="str">
        <f t="shared" si="4"/>
        <v/>
      </c>
      <c r="AO23" s="562" t="str">
        <f t="shared" si="5"/>
        <v/>
      </c>
      <c r="AP23" s="416"/>
      <c r="AQ23" s="413"/>
    </row>
    <row r="24" spans="2:43" s="429" customFormat="1" ht="17.100000000000001" customHeight="1">
      <c r="B24" s="413"/>
      <c r="C24" s="416"/>
      <c r="D24" s="428" t="str">
        <f>IF(ข้อมูลนร.2!D22="","",ข้อมูลนร.2!D22)</f>
        <v/>
      </c>
      <c r="E24" s="669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561" t="str">
        <f t="shared" si="1"/>
        <v/>
      </c>
      <c r="AL24" s="562" t="str">
        <f t="shared" si="2"/>
        <v/>
      </c>
      <c r="AM24" s="562" t="str">
        <f t="shared" si="3"/>
        <v/>
      </c>
      <c r="AN24" s="562" t="str">
        <f t="shared" si="4"/>
        <v/>
      </c>
      <c r="AO24" s="562" t="str">
        <f t="shared" si="5"/>
        <v/>
      </c>
      <c r="AP24" s="416"/>
      <c r="AQ24" s="413"/>
    </row>
    <row r="25" spans="2:43" s="429" customFormat="1" ht="17.100000000000001" customHeight="1">
      <c r="B25" s="413"/>
      <c r="C25" s="416"/>
      <c r="D25" s="428" t="str">
        <f>IF(ข้อมูลนร.2!D23="","",ข้อมูลนร.2!D23)</f>
        <v/>
      </c>
      <c r="E25" s="669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561" t="str">
        <f t="shared" si="1"/>
        <v/>
      </c>
      <c r="AL25" s="562" t="str">
        <f t="shared" si="2"/>
        <v/>
      </c>
      <c r="AM25" s="562" t="str">
        <f t="shared" si="3"/>
        <v/>
      </c>
      <c r="AN25" s="562" t="str">
        <f t="shared" si="4"/>
        <v/>
      </c>
      <c r="AO25" s="562" t="str">
        <f t="shared" si="5"/>
        <v/>
      </c>
      <c r="AP25" s="416"/>
      <c r="AQ25" s="413"/>
    </row>
    <row r="26" spans="2:43" s="429" customFormat="1" ht="17.100000000000001" customHeight="1">
      <c r="B26" s="413"/>
      <c r="C26" s="416"/>
      <c r="D26" s="428" t="str">
        <f>IF(ข้อมูลนร.2!D24="","",ข้อมูลนร.2!D24)</f>
        <v/>
      </c>
      <c r="E26" s="669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561" t="str">
        <f t="shared" si="1"/>
        <v/>
      </c>
      <c r="AL26" s="562" t="str">
        <f t="shared" si="2"/>
        <v/>
      </c>
      <c r="AM26" s="562" t="str">
        <f t="shared" si="3"/>
        <v/>
      </c>
      <c r="AN26" s="562" t="str">
        <f t="shared" si="4"/>
        <v/>
      </c>
      <c r="AO26" s="562" t="str">
        <f t="shared" si="5"/>
        <v/>
      </c>
      <c r="AP26" s="416"/>
      <c r="AQ26" s="413"/>
    </row>
    <row r="27" spans="2:43" s="429" customFormat="1" ht="17.100000000000001" customHeight="1">
      <c r="B27" s="413"/>
      <c r="C27" s="416"/>
      <c r="D27" s="428" t="str">
        <f>IF(ข้อมูลนร.2!D25="","",ข้อมูลนร.2!D25)</f>
        <v/>
      </c>
      <c r="E27" s="669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561" t="str">
        <f t="shared" si="1"/>
        <v/>
      </c>
      <c r="AL27" s="562" t="str">
        <f t="shared" si="2"/>
        <v/>
      </c>
      <c r="AM27" s="562" t="str">
        <f t="shared" si="3"/>
        <v/>
      </c>
      <c r="AN27" s="562" t="str">
        <f t="shared" si="4"/>
        <v/>
      </c>
      <c r="AO27" s="562" t="str">
        <f t="shared" si="5"/>
        <v/>
      </c>
      <c r="AP27" s="416"/>
      <c r="AQ27" s="413"/>
    </row>
    <row r="28" spans="2:43" s="429" customFormat="1" ht="17.100000000000001" customHeight="1">
      <c r="B28" s="413"/>
      <c r="C28" s="416"/>
      <c r="D28" s="428" t="str">
        <f>IF(ข้อมูลนร.2!D26="","",ข้อมูลนร.2!D26)</f>
        <v/>
      </c>
      <c r="E28" s="669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561" t="str">
        <f t="shared" si="1"/>
        <v/>
      </c>
      <c r="AL28" s="562" t="str">
        <f t="shared" si="2"/>
        <v/>
      </c>
      <c r="AM28" s="562" t="str">
        <f t="shared" si="3"/>
        <v/>
      </c>
      <c r="AN28" s="562" t="str">
        <f t="shared" si="4"/>
        <v/>
      </c>
      <c r="AO28" s="562" t="str">
        <f t="shared" si="5"/>
        <v/>
      </c>
      <c r="AP28" s="416"/>
      <c r="AQ28" s="413"/>
    </row>
    <row r="29" spans="2:43" s="429" customFormat="1" ht="17.100000000000001" customHeight="1">
      <c r="B29" s="413"/>
      <c r="C29" s="416"/>
      <c r="D29" s="428" t="str">
        <f>IF(ข้อมูลนร.2!D27="","",ข้อมูลนร.2!D27)</f>
        <v/>
      </c>
      <c r="E29" s="669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561" t="str">
        <f t="shared" si="1"/>
        <v/>
      </c>
      <c r="AL29" s="562" t="str">
        <f t="shared" si="2"/>
        <v/>
      </c>
      <c r="AM29" s="562" t="str">
        <f t="shared" si="3"/>
        <v/>
      </c>
      <c r="AN29" s="562" t="str">
        <f t="shared" si="4"/>
        <v/>
      </c>
      <c r="AO29" s="562" t="str">
        <f t="shared" si="5"/>
        <v/>
      </c>
      <c r="AP29" s="416"/>
      <c r="AQ29" s="413"/>
    </row>
    <row r="30" spans="2:43" s="429" customFormat="1" ht="17.100000000000001" customHeight="1">
      <c r="B30" s="413"/>
      <c r="C30" s="416"/>
      <c r="D30" s="428" t="str">
        <f>IF(ข้อมูลนร.2!D28="","",ข้อมูลนร.2!D28)</f>
        <v/>
      </c>
      <c r="E30" s="669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561" t="str">
        <f t="shared" si="1"/>
        <v/>
      </c>
      <c r="AL30" s="562" t="str">
        <f t="shared" si="2"/>
        <v/>
      </c>
      <c r="AM30" s="562" t="str">
        <f t="shared" si="3"/>
        <v/>
      </c>
      <c r="AN30" s="562" t="str">
        <f t="shared" si="4"/>
        <v/>
      </c>
      <c r="AO30" s="562" t="str">
        <f t="shared" si="5"/>
        <v/>
      </c>
      <c r="AP30" s="416"/>
      <c r="AQ30" s="413"/>
    </row>
    <row r="31" spans="2:43" s="429" customFormat="1" ht="17.100000000000001" customHeight="1">
      <c r="B31" s="413"/>
      <c r="C31" s="416"/>
      <c r="D31" s="428" t="str">
        <f>IF(ข้อมูลนร.2!D29="","",ข้อมูลนร.2!D29)</f>
        <v/>
      </c>
      <c r="E31" s="669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561" t="str">
        <f t="shared" si="1"/>
        <v/>
      </c>
      <c r="AL31" s="562" t="str">
        <f t="shared" si="2"/>
        <v/>
      </c>
      <c r="AM31" s="562" t="str">
        <f t="shared" si="3"/>
        <v/>
      </c>
      <c r="AN31" s="562" t="str">
        <f t="shared" si="4"/>
        <v/>
      </c>
      <c r="AO31" s="562" t="str">
        <f t="shared" si="5"/>
        <v/>
      </c>
      <c r="AP31" s="416"/>
      <c r="AQ31" s="413"/>
    </row>
    <row r="32" spans="2:43" s="429" customFormat="1" ht="17.100000000000001" customHeight="1">
      <c r="B32" s="413"/>
      <c r="C32" s="416"/>
      <c r="D32" s="428" t="str">
        <f>IF(ข้อมูลนร.2!D30="","",ข้อมูลนร.2!D30)</f>
        <v/>
      </c>
      <c r="E32" s="669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  <c r="AK32" s="561" t="str">
        <f t="shared" si="1"/>
        <v/>
      </c>
      <c r="AL32" s="562" t="str">
        <f t="shared" si="2"/>
        <v/>
      </c>
      <c r="AM32" s="562" t="str">
        <f t="shared" si="3"/>
        <v/>
      </c>
      <c r="AN32" s="562" t="str">
        <f t="shared" si="4"/>
        <v/>
      </c>
      <c r="AO32" s="562" t="str">
        <f t="shared" si="5"/>
        <v/>
      </c>
      <c r="AP32" s="416"/>
      <c r="AQ32" s="413"/>
    </row>
    <row r="33" spans="2:43" s="429" customFormat="1" ht="17.100000000000001" customHeight="1">
      <c r="B33" s="413"/>
      <c r="C33" s="416"/>
      <c r="D33" s="428" t="str">
        <f>IF(ข้อมูลนร.2!D31="","",ข้อมูลนร.2!D31)</f>
        <v/>
      </c>
      <c r="E33" s="669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561" t="str">
        <f t="shared" si="1"/>
        <v/>
      </c>
      <c r="AL33" s="562" t="str">
        <f t="shared" si="2"/>
        <v/>
      </c>
      <c r="AM33" s="562" t="str">
        <f t="shared" si="3"/>
        <v/>
      </c>
      <c r="AN33" s="562" t="str">
        <f t="shared" si="4"/>
        <v/>
      </c>
      <c r="AO33" s="562" t="str">
        <f t="shared" si="5"/>
        <v/>
      </c>
      <c r="AP33" s="416"/>
      <c r="AQ33" s="413"/>
    </row>
    <row r="34" spans="2:43" s="429" customFormat="1" ht="17.100000000000001" customHeight="1">
      <c r="B34" s="413"/>
      <c r="C34" s="416"/>
      <c r="D34" s="428" t="str">
        <f>IF(ข้อมูลนร.2!D32="","",ข้อมูลนร.2!D32)</f>
        <v/>
      </c>
      <c r="E34" s="669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561" t="str">
        <f t="shared" si="1"/>
        <v/>
      </c>
      <c r="AL34" s="562" t="str">
        <f t="shared" si="2"/>
        <v/>
      </c>
      <c r="AM34" s="562" t="str">
        <f t="shared" si="3"/>
        <v/>
      </c>
      <c r="AN34" s="562" t="str">
        <f t="shared" si="4"/>
        <v/>
      </c>
      <c r="AO34" s="562" t="str">
        <f t="shared" si="5"/>
        <v/>
      </c>
      <c r="AP34" s="416"/>
      <c r="AQ34" s="413"/>
    </row>
    <row r="35" spans="2:43" s="429" customFormat="1" ht="17.100000000000001" customHeight="1">
      <c r="B35" s="413"/>
      <c r="C35" s="416"/>
      <c r="D35" s="428" t="str">
        <f>IF(ข้อมูลนร.2!D33="","",ข้อมูลนร.2!D33)</f>
        <v/>
      </c>
      <c r="E35" s="669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561" t="str">
        <f t="shared" si="1"/>
        <v/>
      </c>
      <c r="AL35" s="562" t="str">
        <f t="shared" si="2"/>
        <v/>
      </c>
      <c r="AM35" s="562" t="str">
        <f t="shared" si="3"/>
        <v/>
      </c>
      <c r="AN35" s="562" t="str">
        <f t="shared" si="4"/>
        <v/>
      </c>
      <c r="AO35" s="562" t="str">
        <f t="shared" si="5"/>
        <v/>
      </c>
      <c r="AP35" s="416"/>
      <c r="AQ35" s="413"/>
    </row>
    <row r="36" spans="2:43" s="429" customFormat="1" ht="17.100000000000001" customHeight="1">
      <c r="B36" s="413"/>
      <c r="C36" s="416"/>
      <c r="D36" s="428" t="str">
        <f>IF(ข้อมูลนร.2!D34="","",ข้อมูลนร.2!D34)</f>
        <v/>
      </c>
      <c r="E36" s="669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561" t="str">
        <f t="shared" si="1"/>
        <v/>
      </c>
      <c r="AL36" s="562" t="str">
        <f t="shared" si="2"/>
        <v/>
      </c>
      <c r="AM36" s="562" t="str">
        <f t="shared" si="3"/>
        <v/>
      </c>
      <c r="AN36" s="562" t="str">
        <f t="shared" si="4"/>
        <v/>
      </c>
      <c r="AO36" s="562" t="str">
        <f t="shared" si="5"/>
        <v/>
      </c>
      <c r="AP36" s="416"/>
      <c r="AQ36" s="413"/>
    </row>
    <row r="37" spans="2:43" s="429" customFormat="1" ht="17.100000000000001" customHeight="1">
      <c r="B37" s="413"/>
      <c r="C37" s="416"/>
      <c r="D37" s="428" t="str">
        <f>IF(ข้อมูลนร.2!D35="","",ข้อมูลนร.2!D35)</f>
        <v/>
      </c>
      <c r="E37" s="669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561" t="str">
        <f t="shared" si="1"/>
        <v/>
      </c>
      <c r="AL37" s="562" t="str">
        <f t="shared" si="2"/>
        <v/>
      </c>
      <c r="AM37" s="562" t="str">
        <f t="shared" si="3"/>
        <v/>
      </c>
      <c r="AN37" s="562" t="str">
        <f t="shared" si="4"/>
        <v/>
      </c>
      <c r="AO37" s="562" t="str">
        <f t="shared" si="5"/>
        <v/>
      </c>
      <c r="AP37" s="416"/>
      <c r="AQ37" s="413"/>
    </row>
    <row r="38" spans="2:43" s="429" customFormat="1" ht="17.100000000000001" customHeight="1">
      <c r="B38" s="413"/>
      <c r="C38" s="416"/>
      <c r="D38" s="428" t="str">
        <f>IF(ข้อมูลนร.2!D36="","",ข้อมูลนร.2!D36)</f>
        <v/>
      </c>
      <c r="E38" s="669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561" t="str">
        <f t="shared" si="1"/>
        <v/>
      </c>
      <c r="AL38" s="562" t="str">
        <f t="shared" si="2"/>
        <v/>
      </c>
      <c r="AM38" s="562" t="str">
        <f t="shared" si="3"/>
        <v/>
      </c>
      <c r="AN38" s="562" t="str">
        <f t="shared" si="4"/>
        <v/>
      </c>
      <c r="AO38" s="562" t="str">
        <f t="shared" si="5"/>
        <v/>
      </c>
      <c r="AP38" s="416"/>
      <c r="AQ38" s="413"/>
    </row>
    <row r="39" spans="2:43" s="429" customFormat="1" ht="17.100000000000001" customHeight="1">
      <c r="B39" s="413"/>
      <c r="C39" s="416"/>
      <c r="D39" s="428" t="str">
        <f>IF(ข้อมูลนร.2!D37="","",ข้อมูลนร.2!D37)</f>
        <v/>
      </c>
      <c r="E39" s="669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561" t="str">
        <f t="shared" si="1"/>
        <v/>
      </c>
      <c r="AL39" s="562" t="str">
        <f t="shared" si="2"/>
        <v/>
      </c>
      <c r="AM39" s="562" t="str">
        <f t="shared" si="3"/>
        <v/>
      </c>
      <c r="AN39" s="562" t="str">
        <f t="shared" si="4"/>
        <v/>
      </c>
      <c r="AO39" s="562" t="str">
        <f t="shared" si="5"/>
        <v/>
      </c>
      <c r="AP39" s="416"/>
      <c r="AQ39" s="413"/>
    </row>
    <row r="40" spans="2:43" s="429" customFormat="1" ht="17.100000000000001" customHeight="1">
      <c r="B40" s="413"/>
      <c r="C40" s="416"/>
      <c r="D40" s="428" t="str">
        <f>IF(ข้อมูลนร.2!D38="","",ข้อมูลนร.2!D38)</f>
        <v/>
      </c>
      <c r="E40" s="669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561" t="str">
        <f t="shared" si="1"/>
        <v/>
      </c>
      <c r="AL40" s="562" t="str">
        <f t="shared" si="2"/>
        <v/>
      </c>
      <c r="AM40" s="562" t="str">
        <f t="shared" si="3"/>
        <v/>
      </c>
      <c r="AN40" s="562" t="str">
        <f t="shared" si="4"/>
        <v/>
      </c>
      <c r="AO40" s="562" t="str">
        <f t="shared" si="5"/>
        <v/>
      </c>
      <c r="AP40" s="416"/>
      <c r="AQ40" s="413"/>
    </row>
    <row r="41" spans="2:43" s="429" customFormat="1" ht="17.100000000000001" customHeight="1">
      <c r="B41" s="413"/>
      <c r="C41" s="416"/>
      <c r="D41" s="428" t="str">
        <f>IF(ข้อมูลนร.2!D39="","",ข้อมูลนร.2!D39)</f>
        <v/>
      </c>
      <c r="E41" s="669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561" t="str">
        <f t="shared" si="1"/>
        <v/>
      </c>
      <c r="AL41" s="562" t="str">
        <f t="shared" si="2"/>
        <v/>
      </c>
      <c r="AM41" s="562" t="str">
        <f t="shared" si="3"/>
        <v/>
      </c>
      <c r="AN41" s="562" t="str">
        <f t="shared" si="4"/>
        <v/>
      </c>
      <c r="AO41" s="562" t="str">
        <f t="shared" si="5"/>
        <v/>
      </c>
      <c r="AP41" s="416"/>
      <c r="AQ41" s="413"/>
    </row>
    <row r="42" spans="2:43" s="429" customFormat="1" ht="17.100000000000001" customHeight="1">
      <c r="B42" s="413"/>
      <c r="C42" s="416"/>
      <c r="D42" s="428" t="str">
        <f>IF(ข้อมูลนร.2!D40="","",ข้อมูลนร.2!D40)</f>
        <v/>
      </c>
      <c r="E42" s="669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561" t="str">
        <f t="shared" si="1"/>
        <v/>
      </c>
      <c r="AL42" s="562" t="str">
        <f t="shared" si="2"/>
        <v/>
      </c>
      <c r="AM42" s="562" t="str">
        <f t="shared" si="3"/>
        <v/>
      </c>
      <c r="AN42" s="562" t="str">
        <f t="shared" si="4"/>
        <v/>
      </c>
      <c r="AO42" s="562" t="str">
        <f t="shared" si="5"/>
        <v/>
      </c>
      <c r="AP42" s="416"/>
      <c r="AQ42" s="413"/>
    </row>
    <row r="43" spans="2:43" s="429" customFormat="1" ht="17.100000000000001" customHeight="1">
      <c r="B43" s="413"/>
      <c r="C43" s="416"/>
      <c r="D43" s="428" t="str">
        <f>IF(ข้อมูลนร.2!D41="","",ข้อมูลนร.2!D41)</f>
        <v/>
      </c>
      <c r="E43" s="669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561" t="str">
        <f t="shared" si="1"/>
        <v/>
      </c>
      <c r="AL43" s="562" t="str">
        <f t="shared" si="2"/>
        <v/>
      </c>
      <c r="AM43" s="562" t="str">
        <f t="shared" si="3"/>
        <v/>
      </c>
      <c r="AN43" s="562" t="str">
        <f t="shared" si="4"/>
        <v/>
      </c>
      <c r="AO43" s="562" t="str">
        <f t="shared" si="5"/>
        <v/>
      </c>
      <c r="AP43" s="416"/>
      <c r="AQ43" s="413"/>
    </row>
    <row r="44" spans="2:43" s="429" customFormat="1" ht="17.100000000000001" customHeight="1">
      <c r="B44" s="413"/>
      <c r="C44" s="416"/>
      <c r="D44" s="428" t="str">
        <f>IF(ข้อมูลนร.2!D42="","",ข้อมูลนร.2!D42)</f>
        <v/>
      </c>
      <c r="E44" s="669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561" t="str">
        <f t="shared" si="1"/>
        <v/>
      </c>
      <c r="AL44" s="562" t="str">
        <f t="shared" si="2"/>
        <v/>
      </c>
      <c r="AM44" s="562" t="str">
        <f t="shared" si="3"/>
        <v/>
      </c>
      <c r="AN44" s="562" t="str">
        <f t="shared" si="4"/>
        <v/>
      </c>
      <c r="AO44" s="562" t="str">
        <f t="shared" si="5"/>
        <v/>
      </c>
      <c r="AP44" s="416"/>
      <c r="AQ44" s="413"/>
    </row>
    <row r="45" spans="2:43" s="429" customFormat="1" ht="17.100000000000001" customHeight="1">
      <c r="B45" s="413"/>
      <c r="C45" s="416"/>
      <c r="D45" s="428" t="str">
        <f>IF(ข้อมูลนร.2!D43="","",ข้อมูลนร.2!D43)</f>
        <v/>
      </c>
      <c r="E45" s="669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561" t="str">
        <f t="shared" si="1"/>
        <v/>
      </c>
      <c r="AL45" s="562" t="str">
        <f t="shared" si="2"/>
        <v/>
      </c>
      <c r="AM45" s="562" t="str">
        <f t="shared" si="3"/>
        <v/>
      </c>
      <c r="AN45" s="562" t="str">
        <f t="shared" si="4"/>
        <v/>
      </c>
      <c r="AO45" s="562" t="str">
        <f t="shared" si="5"/>
        <v/>
      </c>
      <c r="AP45" s="416"/>
      <c r="AQ45" s="413"/>
    </row>
    <row r="46" spans="2:43" s="429" customFormat="1" ht="17.100000000000001" customHeight="1">
      <c r="B46" s="413"/>
      <c r="C46" s="416"/>
      <c r="D46" s="428" t="str">
        <f>IF(ข้อมูลนร.2!D44="","",ข้อมูลนร.2!D44)</f>
        <v/>
      </c>
      <c r="E46" s="669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561" t="str">
        <f t="shared" si="1"/>
        <v/>
      </c>
      <c r="AL46" s="562" t="str">
        <f t="shared" si="2"/>
        <v/>
      </c>
      <c r="AM46" s="562" t="str">
        <f t="shared" si="3"/>
        <v/>
      </c>
      <c r="AN46" s="562" t="str">
        <f t="shared" si="4"/>
        <v/>
      </c>
      <c r="AO46" s="562" t="str">
        <f t="shared" si="5"/>
        <v/>
      </c>
      <c r="AP46" s="416"/>
      <c r="AQ46" s="413"/>
    </row>
    <row r="47" spans="2:43" s="429" customFormat="1" ht="17.100000000000001" customHeight="1">
      <c r="B47" s="413"/>
      <c r="C47" s="416"/>
      <c r="D47" s="428" t="str">
        <f>IF(ข้อมูลนร.2!D45="","",ข้อมูลนร.2!D45)</f>
        <v/>
      </c>
      <c r="E47" s="669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561" t="str">
        <f t="shared" si="1"/>
        <v/>
      </c>
      <c r="AL47" s="562" t="str">
        <f t="shared" si="2"/>
        <v/>
      </c>
      <c r="AM47" s="562" t="str">
        <f t="shared" si="3"/>
        <v/>
      </c>
      <c r="AN47" s="562" t="str">
        <f t="shared" si="4"/>
        <v/>
      </c>
      <c r="AO47" s="562" t="str">
        <f t="shared" si="5"/>
        <v/>
      </c>
      <c r="AP47" s="416"/>
      <c r="AQ47" s="413"/>
    </row>
    <row r="48" spans="2:43" s="429" customFormat="1" ht="17.100000000000001" customHeight="1">
      <c r="B48" s="413"/>
      <c r="C48" s="416"/>
      <c r="D48" s="428" t="str">
        <f>IF(ข้อมูลนร.2!D46="","",ข้อมูลนร.2!D46)</f>
        <v/>
      </c>
      <c r="E48" s="669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561" t="str">
        <f t="shared" si="1"/>
        <v/>
      </c>
      <c r="AL48" s="562" t="str">
        <f t="shared" si="2"/>
        <v/>
      </c>
      <c r="AM48" s="562" t="str">
        <f t="shared" si="3"/>
        <v/>
      </c>
      <c r="AN48" s="562" t="str">
        <f t="shared" si="4"/>
        <v/>
      </c>
      <c r="AO48" s="562" t="str">
        <f t="shared" si="5"/>
        <v/>
      </c>
      <c r="AP48" s="416"/>
      <c r="AQ48" s="413"/>
    </row>
    <row r="49" spans="2:43">
      <c r="B49" s="412"/>
      <c r="C49" s="415"/>
      <c r="D49" s="670" t="s">
        <v>321</v>
      </c>
      <c r="E49" s="671"/>
      <c r="F49" s="672"/>
      <c r="G49" s="673"/>
      <c r="H49" s="673"/>
      <c r="I49" s="673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4"/>
      <c r="AL49" s="675"/>
      <c r="AM49" s="676"/>
      <c r="AN49" s="676"/>
      <c r="AO49" s="677"/>
      <c r="AP49" s="415"/>
      <c r="AQ49" s="412"/>
    </row>
    <row r="50" spans="2:43">
      <c r="B50" s="412"/>
      <c r="C50" s="415"/>
      <c r="D50" s="416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45"/>
      <c r="AL50" s="445"/>
      <c r="AM50" s="445"/>
      <c r="AN50" s="445"/>
      <c r="AO50" s="445"/>
      <c r="AP50" s="415"/>
      <c r="AQ50" s="412"/>
    </row>
    <row r="51" spans="2:43">
      <c r="B51" s="412"/>
      <c r="C51" s="412"/>
      <c r="D51" s="413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44"/>
      <c r="AL51" s="444"/>
      <c r="AM51" s="444"/>
      <c r="AN51" s="444"/>
      <c r="AO51" s="444"/>
      <c r="AP51" s="412"/>
      <c r="AQ51" s="412"/>
    </row>
  </sheetData>
  <sheetProtection algorithmName="SHA-512" hashValue="FohpvHCuC6zAhzA5GEw6yaujthGkt4ZFzzUOCJkUS04BdY3aX+76qbpumZrURkB1dAXfb4jU85k5j1bLEkjEWg==" saltValue="sRNVbSxU9GbNj1LNxKzT+w==" spinCount="100000" sheet="1" objects="1" scenarios="1" formatCells="0"/>
  <protectedRanges>
    <protectedRange sqref="F49 V9:V48 AC9:AC48 F7:AJ8" name="ช่วง1"/>
    <protectedRange sqref="R9:U9 F10:U48 W9:AB48 AD9:AJ48" name="ช่วง1_3"/>
    <protectedRange sqref="F9:Q9" name="ช่วง1_2_1"/>
  </protectedRanges>
  <mergeCells count="15">
    <mergeCell ref="E9:E48"/>
    <mergeCell ref="D49:E49"/>
    <mergeCell ref="F49:AK49"/>
    <mergeCell ref="AL49:AO49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8">
    <cfRule type="cellIs" dxfId="37" priority="1" operator="equal">
      <formula>"ข"</formula>
    </cfRule>
    <cfRule type="cellIs" dxfId="36" priority="2" operator="equal">
      <formula>"ล"</formula>
    </cfRule>
    <cfRule type="cellIs" dxfId="35" priority="3" operator="equal">
      <formula>"ป"</formula>
    </cfRule>
    <cfRule type="cellIs" dxfId="34" priority="4" operator="equal">
      <formula>"/"</formula>
    </cfRule>
  </conditionalFormatting>
  <pageMargins left="0.31496062992125984" right="0" top="0.39370078740157483" bottom="7.874015748031496E-2" header="0.31496062992125984" footer="0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F9:AJ48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51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414" customWidth="1"/>
    <col min="2" max="2" width="4.625" style="414" customWidth="1"/>
    <col min="3" max="3" width="3.625" style="414" customWidth="1"/>
    <col min="4" max="4" width="3.125" style="429" customWidth="1"/>
    <col min="5" max="5" width="3.125" style="414" customWidth="1"/>
    <col min="6" max="36" width="2.25" style="414" customWidth="1"/>
    <col min="37" max="37" width="3.625" style="446" customWidth="1"/>
    <col min="38" max="41" width="3.25" style="446" customWidth="1"/>
    <col min="42" max="42" width="3.625" style="414" customWidth="1"/>
    <col min="43" max="43" width="4.625" style="414" customWidth="1"/>
    <col min="44" max="16384" width="9" style="414"/>
  </cols>
  <sheetData>
    <row r="1" spans="2:43">
      <c r="B1" s="412"/>
      <c r="C1" s="412"/>
      <c r="D1" s="413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44"/>
      <c r="AL1" s="444"/>
      <c r="AM1" s="444"/>
      <c r="AN1" s="444"/>
      <c r="AO1" s="444"/>
      <c r="AP1" s="412"/>
      <c r="AQ1" s="412"/>
    </row>
    <row r="2" spans="2:43" ht="21.95" customHeight="1">
      <c r="B2" s="412"/>
      <c r="C2" s="415"/>
      <c r="D2" s="416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445"/>
      <c r="AM2" s="445"/>
      <c r="AN2" s="445"/>
      <c r="AO2" s="445"/>
      <c r="AP2" s="415"/>
      <c r="AQ2" s="412"/>
    </row>
    <row r="3" spans="2:43" s="446" customFormat="1" ht="20.100000000000001" customHeight="1">
      <c r="B3" s="444"/>
      <c r="C3" s="445"/>
      <c r="D3" s="679" t="s">
        <v>308</v>
      </c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445"/>
      <c r="AQ3" s="444"/>
    </row>
    <row r="4" spans="2:43" ht="5.0999999999999996" customHeight="1">
      <c r="B4" s="412"/>
      <c r="C4" s="415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48"/>
      <c r="AL4" s="445"/>
      <c r="AM4" s="445"/>
      <c r="AN4" s="445"/>
      <c r="AO4" s="445"/>
      <c r="AP4" s="415"/>
      <c r="AQ4" s="412"/>
    </row>
    <row r="5" spans="2:43">
      <c r="B5" s="412"/>
      <c r="C5" s="415"/>
      <c r="D5" s="680" t="s">
        <v>37</v>
      </c>
      <c r="E5" s="418"/>
      <c r="F5" s="682" t="s">
        <v>309</v>
      </c>
      <c r="G5" s="682"/>
      <c r="H5" s="682"/>
      <c r="I5" s="682"/>
      <c r="J5" s="683"/>
      <c r="K5" s="684">
        <v>1</v>
      </c>
      <c r="L5" s="684"/>
      <c r="M5" s="684"/>
      <c r="N5" s="685" t="s">
        <v>310</v>
      </c>
      <c r="O5" s="685"/>
      <c r="P5" s="685"/>
      <c r="Q5" s="685"/>
      <c r="R5" s="685"/>
      <c r="S5" s="684" t="s">
        <v>325</v>
      </c>
      <c r="T5" s="684"/>
      <c r="U5" s="684"/>
      <c r="V5" s="684"/>
      <c r="W5" s="684"/>
      <c r="X5" s="684"/>
      <c r="Y5" s="684"/>
      <c r="Z5" s="684"/>
      <c r="AA5" s="685" t="s">
        <v>312</v>
      </c>
      <c r="AB5" s="685"/>
      <c r="AC5" s="685"/>
      <c r="AD5" s="685"/>
      <c r="AE5" s="684">
        <v>2566</v>
      </c>
      <c r="AF5" s="684"/>
      <c r="AG5" s="684"/>
      <c r="AH5" s="684"/>
      <c r="AI5" s="419"/>
      <c r="AJ5" s="420"/>
      <c r="AK5" s="421"/>
      <c r="AL5" s="686" t="s">
        <v>313</v>
      </c>
      <c r="AM5" s="687"/>
      <c r="AN5" s="687"/>
      <c r="AO5" s="688"/>
      <c r="AP5" s="415"/>
      <c r="AQ5" s="412"/>
    </row>
    <row r="6" spans="2:43" ht="17.45" customHeight="1">
      <c r="B6" s="412"/>
      <c r="C6" s="415"/>
      <c r="D6" s="681"/>
      <c r="E6" s="423" t="s">
        <v>314</v>
      </c>
      <c r="F6" s="560">
        <v>1</v>
      </c>
      <c r="G6" s="560">
        <f>F6+1</f>
        <v>2</v>
      </c>
      <c r="H6" s="560">
        <f t="shared" ref="H6:AI6" si="0">G6+1</f>
        <v>3</v>
      </c>
      <c r="I6" s="560">
        <f t="shared" si="0"/>
        <v>4</v>
      </c>
      <c r="J6" s="560">
        <f t="shared" si="0"/>
        <v>5</v>
      </c>
      <c r="K6" s="560">
        <f t="shared" si="0"/>
        <v>6</v>
      </c>
      <c r="L6" s="560">
        <f t="shared" si="0"/>
        <v>7</v>
      </c>
      <c r="M6" s="560">
        <f t="shared" si="0"/>
        <v>8</v>
      </c>
      <c r="N6" s="560">
        <f t="shared" si="0"/>
        <v>9</v>
      </c>
      <c r="O6" s="560">
        <f t="shared" si="0"/>
        <v>10</v>
      </c>
      <c r="P6" s="560">
        <f t="shared" si="0"/>
        <v>11</v>
      </c>
      <c r="Q6" s="560">
        <f t="shared" si="0"/>
        <v>12</v>
      </c>
      <c r="R6" s="560">
        <f t="shared" si="0"/>
        <v>13</v>
      </c>
      <c r="S6" s="560">
        <f t="shared" si="0"/>
        <v>14</v>
      </c>
      <c r="T6" s="560">
        <f t="shared" si="0"/>
        <v>15</v>
      </c>
      <c r="U6" s="560">
        <f t="shared" si="0"/>
        <v>16</v>
      </c>
      <c r="V6" s="560">
        <f t="shared" si="0"/>
        <v>17</v>
      </c>
      <c r="W6" s="560">
        <f t="shared" si="0"/>
        <v>18</v>
      </c>
      <c r="X6" s="560">
        <f t="shared" si="0"/>
        <v>19</v>
      </c>
      <c r="Y6" s="560">
        <f t="shared" si="0"/>
        <v>20</v>
      </c>
      <c r="Z6" s="560">
        <f t="shared" si="0"/>
        <v>21</v>
      </c>
      <c r="AA6" s="560">
        <f t="shared" si="0"/>
        <v>22</v>
      </c>
      <c r="AB6" s="560">
        <f t="shared" si="0"/>
        <v>23</v>
      </c>
      <c r="AC6" s="560">
        <f t="shared" si="0"/>
        <v>24</v>
      </c>
      <c r="AD6" s="560">
        <f t="shared" si="0"/>
        <v>25</v>
      </c>
      <c r="AE6" s="560">
        <f t="shared" si="0"/>
        <v>26</v>
      </c>
      <c r="AF6" s="560">
        <f t="shared" si="0"/>
        <v>27</v>
      </c>
      <c r="AG6" s="560">
        <f t="shared" si="0"/>
        <v>28</v>
      </c>
      <c r="AH6" s="560">
        <f t="shared" si="0"/>
        <v>29</v>
      </c>
      <c r="AI6" s="560">
        <f t="shared" si="0"/>
        <v>30</v>
      </c>
      <c r="AJ6" s="560">
        <f>AI6+1</f>
        <v>31</v>
      </c>
      <c r="AK6" s="558" t="s">
        <v>17</v>
      </c>
      <c r="AL6" s="689" t="str">
        <f>IF(S5="","",S5)</f>
        <v>กันยายน</v>
      </c>
      <c r="AM6" s="690"/>
      <c r="AN6" s="690"/>
      <c r="AO6" s="691"/>
      <c r="AP6" s="415"/>
      <c r="AQ6" s="412"/>
    </row>
    <row r="7" spans="2:43" ht="17.45" customHeight="1">
      <c r="B7" s="412"/>
      <c r="C7" s="415"/>
      <c r="D7" s="681"/>
      <c r="E7" s="424" t="s">
        <v>315</v>
      </c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 t="s">
        <v>52</v>
      </c>
      <c r="W7" s="447" t="s">
        <v>53</v>
      </c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559" t="s">
        <v>316</v>
      </c>
      <c r="AL7" s="692"/>
      <c r="AM7" s="693"/>
      <c r="AN7" s="693"/>
      <c r="AO7" s="694"/>
      <c r="AP7" s="415"/>
      <c r="AQ7" s="412"/>
    </row>
    <row r="8" spans="2:43" ht="15.75" customHeight="1">
      <c r="B8" s="412"/>
      <c r="C8" s="415"/>
      <c r="D8" s="426"/>
      <c r="E8" s="42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 t="s">
        <v>49</v>
      </c>
      <c r="W8" s="447" t="s">
        <v>49</v>
      </c>
      <c r="X8" s="447" t="s">
        <v>49</v>
      </c>
      <c r="Y8" s="447" t="s">
        <v>49</v>
      </c>
      <c r="Z8" s="447"/>
      <c r="AA8" s="447"/>
      <c r="AB8" s="447" t="s">
        <v>49</v>
      </c>
      <c r="AC8" s="447" t="s">
        <v>49</v>
      </c>
      <c r="AD8" s="447" t="s">
        <v>49</v>
      </c>
      <c r="AE8" s="447" t="s">
        <v>49</v>
      </c>
      <c r="AF8" s="447" t="s">
        <v>49</v>
      </c>
      <c r="AG8" s="447"/>
      <c r="AH8" s="447"/>
      <c r="AI8" s="447" t="s">
        <v>49</v>
      </c>
      <c r="AJ8" s="447" t="s">
        <v>49</v>
      </c>
      <c r="AK8" s="421">
        <f>COUNTA(F8:AJ8)</f>
        <v>11</v>
      </c>
      <c r="AL8" s="424" t="s">
        <v>317</v>
      </c>
      <c r="AM8" s="424" t="s">
        <v>318</v>
      </c>
      <c r="AN8" s="424" t="s">
        <v>319</v>
      </c>
      <c r="AO8" s="424" t="s">
        <v>320</v>
      </c>
      <c r="AP8" s="415"/>
      <c r="AQ8" s="412"/>
    </row>
    <row r="9" spans="2:43" s="429" customFormat="1" ht="17.100000000000001" customHeight="1">
      <c r="B9" s="413"/>
      <c r="C9" s="416"/>
      <c r="D9" s="428" t="str">
        <f>IF(ข้อมูลนร.2!D7="","",ข้อมูลนร.2!D7)</f>
        <v>1</v>
      </c>
      <c r="E9" s="668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 t="s">
        <v>49</v>
      </c>
      <c r="W9" s="425" t="s">
        <v>49</v>
      </c>
      <c r="X9" s="425" t="s">
        <v>49</v>
      </c>
      <c r="Y9" s="425" t="s">
        <v>49</v>
      </c>
      <c r="Z9" s="425"/>
      <c r="AA9" s="425"/>
      <c r="AB9" s="425" t="s">
        <v>49</v>
      </c>
      <c r="AC9" s="425" t="s">
        <v>49</v>
      </c>
      <c r="AD9" s="425" t="s">
        <v>49</v>
      </c>
      <c r="AE9" s="425" t="s">
        <v>49</v>
      </c>
      <c r="AF9" s="425" t="s">
        <v>49</v>
      </c>
      <c r="AG9" s="425"/>
      <c r="AH9" s="425"/>
      <c r="AI9" s="425" t="s">
        <v>49</v>
      </c>
      <c r="AJ9" s="425" t="s">
        <v>49</v>
      </c>
      <c r="AK9" s="561">
        <f>IF(D9="","",COUNTIF(F9:AJ9,"/"))</f>
        <v>11</v>
      </c>
      <c r="AL9" s="562">
        <f>IF(D9="","",COUNTIF(F9:AJ9,"/"))</f>
        <v>11</v>
      </c>
      <c r="AM9" s="562">
        <f>IF(D9="","",COUNTIF(F9:AJ9,"ป"))</f>
        <v>0</v>
      </c>
      <c r="AN9" s="562">
        <f>IF(D9="","",COUNTIF(F9:AJ9,"ล"))</f>
        <v>0</v>
      </c>
      <c r="AO9" s="562">
        <f>IF(D9="","",COUNTIF(F9:AJ9,"ข"))</f>
        <v>0</v>
      </c>
      <c r="AP9" s="416"/>
      <c r="AQ9" s="413"/>
    </row>
    <row r="10" spans="2:43" s="429" customFormat="1" ht="17.100000000000001" customHeight="1">
      <c r="B10" s="413"/>
      <c r="C10" s="416"/>
      <c r="D10" s="428" t="str">
        <f>IF(ข้อมูลนร.2!D8="","",ข้อมูลนร.2!D8)</f>
        <v>2</v>
      </c>
      <c r="E10" s="669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 t="s">
        <v>49</v>
      </c>
      <c r="W10" s="425" t="s">
        <v>50</v>
      </c>
      <c r="X10" s="425" t="s">
        <v>49</v>
      </c>
      <c r="Y10" s="425" t="s">
        <v>49</v>
      </c>
      <c r="Z10" s="425"/>
      <c r="AA10" s="425"/>
      <c r="AB10" s="425" t="s">
        <v>49</v>
      </c>
      <c r="AC10" s="425" t="s">
        <v>49</v>
      </c>
      <c r="AD10" s="425" t="s">
        <v>49</v>
      </c>
      <c r="AE10" s="425" t="s">
        <v>48</v>
      </c>
      <c r="AF10" s="425" t="s">
        <v>49</v>
      </c>
      <c r="AG10" s="425"/>
      <c r="AH10" s="425"/>
      <c r="AI10" s="425" t="s">
        <v>49</v>
      </c>
      <c r="AJ10" s="425" t="s">
        <v>49</v>
      </c>
      <c r="AK10" s="561">
        <f t="shared" ref="AK10:AK48" si="1">IF(D10="","",COUNTIF(F10:AJ10,"/"))</f>
        <v>9</v>
      </c>
      <c r="AL10" s="562">
        <f t="shared" ref="AL10:AL48" si="2">IF(D10="","",COUNTIF(F10:AJ10,"/"))</f>
        <v>9</v>
      </c>
      <c r="AM10" s="562">
        <f t="shared" ref="AM10:AM48" si="3">IF(D10="","",COUNTIF(F10:AJ10,"ป"))</f>
        <v>1</v>
      </c>
      <c r="AN10" s="562">
        <f t="shared" ref="AN10:AN48" si="4">IF(D10="","",COUNTIF(F10:AJ10,"ล"))</f>
        <v>1</v>
      </c>
      <c r="AO10" s="562">
        <f t="shared" ref="AO10:AO48" si="5">IF(D10="","",COUNTIF(F10:AJ10,"ข"))</f>
        <v>0</v>
      </c>
      <c r="AP10" s="416"/>
      <c r="AQ10" s="413"/>
    </row>
    <row r="11" spans="2:43" s="429" customFormat="1" ht="17.100000000000001" customHeight="1">
      <c r="B11" s="413"/>
      <c r="C11" s="416"/>
      <c r="D11" s="428" t="str">
        <f>IF(ข้อมูลนร.2!D9="","",ข้อมูลนร.2!D9)</f>
        <v>3</v>
      </c>
      <c r="E11" s="669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 t="s">
        <v>49</v>
      </c>
      <c r="W11" s="425" t="s">
        <v>50</v>
      </c>
      <c r="X11" s="425" t="s">
        <v>49</v>
      </c>
      <c r="Y11" s="425" t="s">
        <v>49</v>
      </c>
      <c r="Z11" s="425"/>
      <c r="AA11" s="425"/>
      <c r="AB11" s="425" t="s">
        <v>49</v>
      </c>
      <c r="AC11" s="425" t="s">
        <v>49</v>
      </c>
      <c r="AD11" s="425" t="s">
        <v>49</v>
      </c>
      <c r="AE11" s="425" t="s">
        <v>48</v>
      </c>
      <c r="AF11" s="425" t="s">
        <v>49</v>
      </c>
      <c r="AG11" s="425"/>
      <c r="AH11" s="425"/>
      <c r="AI11" s="425" t="s">
        <v>49</v>
      </c>
      <c r="AJ11" s="425" t="s">
        <v>49</v>
      </c>
      <c r="AK11" s="561">
        <f t="shared" si="1"/>
        <v>9</v>
      </c>
      <c r="AL11" s="562">
        <f t="shared" si="2"/>
        <v>9</v>
      </c>
      <c r="AM11" s="562">
        <f t="shared" si="3"/>
        <v>1</v>
      </c>
      <c r="AN11" s="562">
        <f t="shared" si="4"/>
        <v>1</v>
      </c>
      <c r="AO11" s="562">
        <f t="shared" si="5"/>
        <v>0</v>
      </c>
      <c r="AP11" s="416"/>
      <c r="AQ11" s="413"/>
    </row>
    <row r="12" spans="2:43" s="429" customFormat="1" ht="17.100000000000001" customHeight="1">
      <c r="B12" s="413"/>
      <c r="C12" s="416"/>
      <c r="D12" s="428" t="str">
        <f>IF(ข้อมูลนร.2!D10="","",ข้อมูลนร.2!D10)</f>
        <v/>
      </c>
      <c r="E12" s="669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561" t="str">
        <f t="shared" si="1"/>
        <v/>
      </c>
      <c r="AL12" s="562" t="str">
        <f t="shared" si="2"/>
        <v/>
      </c>
      <c r="AM12" s="562" t="str">
        <f t="shared" si="3"/>
        <v/>
      </c>
      <c r="AN12" s="562" t="str">
        <f t="shared" si="4"/>
        <v/>
      </c>
      <c r="AO12" s="562" t="str">
        <f t="shared" si="5"/>
        <v/>
      </c>
      <c r="AP12" s="416"/>
      <c r="AQ12" s="413"/>
    </row>
    <row r="13" spans="2:43" s="429" customFormat="1" ht="17.100000000000001" customHeight="1">
      <c r="B13" s="413"/>
      <c r="C13" s="416"/>
      <c r="D13" s="428" t="str">
        <f>IF(ข้อมูลนร.2!D11="","",ข้อมูลนร.2!D11)</f>
        <v/>
      </c>
      <c r="E13" s="669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561" t="str">
        <f t="shared" si="1"/>
        <v/>
      </c>
      <c r="AL13" s="562" t="str">
        <f t="shared" si="2"/>
        <v/>
      </c>
      <c r="AM13" s="562" t="str">
        <f t="shared" si="3"/>
        <v/>
      </c>
      <c r="AN13" s="562" t="str">
        <f t="shared" si="4"/>
        <v/>
      </c>
      <c r="AO13" s="562" t="str">
        <f t="shared" si="5"/>
        <v/>
      </c>
      <c r="AP13" s="416"/>
      <c r="AQ13" s="413"/>
    </row>
    <row r="14" spans="2:43" s="429" customFormat="1" ht="17.100000000000001" customHeight="1">
      <c r="B14" s="413"/>
      <c r="C14" s="416"/>
      <c r="D14" s="428" t="str">
        <f>IF(ข้อมูลนร.2!D12="","",ข้อมูลนร.2!D12)</f>
        <v/>
      </c>
      <c r="E14" s="669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561" t="str">
        <f t="shared" si="1"/>
        <v/>
      </c>
      <c r="AL14" s="562" t="str">
        <f t="shared" si="2"/>
        <v/>
      </c>
      <c r="AM14" s="562" t="str">
        <f t="shared" si="3"/>
        <v/>
      </c>
      <c r="AN14" s="562" t="str">
        <f t="shared" si="4"/>
        <v/>
      </c>
      <c r="AO14" s="562" t="str">
        <f t="shared" si="5"/>
        <v/>
      </c>
      <c r="AP14" s="416"/>
      <c r="AQ14" s="413"/>
    </row>
    <row r="15" spans="2:43" s="429" customFormat="1" ht="17.100000000000001" customHeight="1">
      <c r="B15" s="413"/>
      <c r="C15" s="416"/>
      <c r="D15" s="428" t="str">
        <f>IF(ข้อมูลนร.2!D13="","",ข้อมูลนร.2!D13)</f>
        <v/>
      </c>
      <c r="E15" s="669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561" t="str">
        <f t="shared" si="1"/>
        <v/>
      </c>
      <c r="AL15" s="562" t="str">
        <f t="shared" si="2"/>
        <v/>
      </c>
      <c r="AM15" s="562" t="str">
        <f t="shared" si="3"/>
        <v/>
      </c>
      <c r="AN15" s="562" t="str">
        <f t="shared" si="4"/>
        <v/>
      </c>
      <c r="AO15" s="562" t="str">
        <f t="shared" si="5"/>
        <v/>
      </c>
      <c r="AP15" s="416"/>
      <c r="AQ15" s="413"/>
    </row>
    <row r="16" spans="2:43" s="429" customFormat="1" ht="17.100000000000001" customHeight="1">
      <c r="B16" s="413"/>
      <c r="C16" s="416"/>
      <c r="D16" s="428" t="str">
        <f>IF(ข้อมูลนร.2!D14="","",ข้อมูลนร.2!D14)</f>
        <v/>
      </c>
      <c r="E16" s="669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561" t="str">
        <f t="shared" si="1"/>
        <v/>
      </c>
      <c r="AL16" s="562" t="str">
        <f t="shared" si="2"/>
        <v/>
      </c>
      <c r="AM16" s="562" t="str">
        <f t="shared" si="3"/>
        <v/>
      </c>
      <c r="AN16" s="562" t="str">
        <f t="shared" si="4"/>
        <v/>
      </c>
      <c r="AO16" s="562" t="str">
        <f t="shared" si="5"/>
        <v/>
      </c>
      <c r="AP16" s="416"/>
      <c r="AQ16" s="413"/>
    </row>
    <row r="17" spans="2:43" s="429" customFormat="1" ht="17.100000000000001" customHeight="1">
      <c r="B17" s="413"/>
      <c r="C17" s="416"/>
      <c r="D17" s="428" t="str">
        <f>IF(ข้อมูลนร.2!D15="","",ข้อมูลนร.2!D15)</f>
        <v/>
      </c>
      <c r="E17" s="669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561" t="str">
        <f t="shared" si="1"/>
        <v/>
      </c>
      <c r="AL17" s="562" t="str">
        <f t="shared" si="2"/>
        <v/>
      </c>
      <c r="AM17" s="562" t="str">
        <f t="shared" si="3"/>
        <v/>
      </c>
      <c r="AN17" s="562" t="str">
        <f t="shared" si="4"/>
        <v/>
      </c>
      <c r="AO17" s="562" t="str">
        <f t="shared" si="5"/>
        <v/>
      </c>
      <c r="AP17" s="416"/>
      <c r="AQ17" s="413"/>
    </row>
    <row r="18" spans="2:43" s="429" customFormat="1" ht="17.100000000000001" customHeight="1">
      <c r="B18" s="413"/>
      <c r="C18" s="416"/>
      <c r="D18" s="428" t="str">
        <f>IF(ข้อมูลนร.2!D16="","",ข้อมูลนร.2!D16)</f>
        <v/>
      </c>
      <c r="E18" s="669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561" t="str">
        <f t="shared" si="1"/>
        <v/>
      </c>
      <c r="AL18" s="562" t="str">
        <f t="shared" si="2"/>
        <v/>
      </c>
      <c r="AM18" s="562" t="str">
        <f t="shared" si="3"/>
        <v/>
      </c>
      <c r="AN18" s="562" t="str">
        <f t="shared" si="4"/>
        <v/>
      </c>
      <c r="AO18" s="562" t="str">
        <f t="shared" si="5"/>
        <v/>
      </c>
      <c r="AP18" s="416"/>
      <c r="AQ18" s="413"/>
    </row>
    <row r="19" spans="2:43" s="429" customFormat="1" ht="17.100000000000001" customHeight="1">
      <c r="B19" s="413"/>
      <c r="C19" s="416"/>
      <c r="D19" s="428" t="str">
        <f>IF(ข้อมูลนร.2!D17="","",ข้อมูลนร.2!D17)</f>
        <v/>
      </c>
      <c r="E19" s="669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561" t="str">
        <f t="shared" si="1"/>
        <v/>
      </c>
      <c r="AL19" s="562" t="str">
        <f t="shared" si="2"/>
        <v/>
      </c>
      <c r="AM19" s="562" t="str">
        <f t="shared" si="3"/>
        <v/>
      </c>
      <c r="AN19" s="562" t="str">
        <f t="shared" si="4"/>
        <v/>
      </c>
      <c r="AO19" s="562" t="str">
        <f t="shared" si="5"/>
        <v/>
      </c>
      <c r="AP19" s="416"/>
      <c r="AQ19" s="413"/>
    </row>
    <row r="20" spans="2:43" s="429" customFormat="1" ht="17.100000000000001" customHeight="1">
      <c r="B20" s="413"/>
      <c r="C20" s="416"/>
      <c r="D20" s="428" t="str">
        <f>IF(ข้อมูลนร.2!D18="","",ข้อมูลนร.2!D18)</f>
        <v/>
      </c>
      <c r="E20" s="669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561" t="str">
        <f t="shared" si="1"/>
        <v/>
      </c>
      <c r="AL20" s="562" t="str">
        <f t="shared" si="2"/>
        <v/>
      </c>
      <c r="AM20" s="562" t="str">
        <f t="shared" si="3"/>
        <v/>
      </c>
      <c r="AN20" s="562" t="str">
        <f t="shared" si="4"/>
        <v/>
      </c>
      <c r="AO20" s="562" t="str">
        <f t="shared" si="5"/>
        <v/>
      </c>
      <c r="AP20" s="416"/>
      <c r="AQ20" s="413"/>
    </row>
    <row r="21" spans="2:43" s="429" customFormat="1" ht="17.100000000000001" customHeight="1">
      <c r="B21" s="413"/>
      <c r="C21" s="416"/>
      <c r="D21" s="428" t="str">
        <f>IF(ข้อมูลนร.2!D19="","",ข้อมูลนร.2!D19)</f>
        <v/>
      </c>
      <c r="E21" s="669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561" t="str">
        <f t="shared" si="1"/>
        <v/>
      </c>
      <c r="AL21" s="562" t="str">
        <f t="shared" si="2"/>
        <v/>
      </c>
      <c r="AM21" s="562" t="str">
        <f t="shared" si="3"/>
        <v/>
      </c>
      <c r="AN21" s="562" t="str">
        <f t="shared" si="4"/>
        <v/>
      </c>
      <c r="AO21" s="562" t="str">
        <f t="shared" si="5"/>
        <v/>
      </c>
      <c r="AP21" s="416"/>
      <c r="AQ21" s="413"/>
    </row>
    <row r="22" spans="2:43" s="429" customFormat="1" ht="17.100000000000001" customHeight="1">
      <c r="B22" s="413"/>
      <c r="C22" s="416"/>
      <c r="D22" s="428" t="str">
        <f>IF(ข้อมูลนร.2!D20="","",ข้อมูลนร.2!D20)</f>
        <v/>
      </c>
      <c r="E22" s="669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561" t="str">
        <f t="shared" si="1"/>
        <v/>
      </c>
      <c r="AL22" s="562" t="str">
        <f t="shared" si="2"/>
        <v/>
      </c>
      <c r="AM22" s="562" t="str">
        <f t="shared" si="3"/>
        <v/>
      </c>
      <c r="AN22" s="562" t="str">
        <f t="shared" si="4"/>
        <v/>
      </c>
      <c r="AO22" s="562" t="str">
        <f t="shared" si="5"/>
        <v/>
      </c>
      <c r="AP22" s="416"/>
      <c r="AQ22" s="413"/>
    </row>
    <row r="23" spans="2:43" s="429" customFormat="1" ht="17.100000000000001" customHeight="1">
      <c r="B23" s="413"/>
      <c r="C23" s="416"/>
      <c r="D23" s="428" t="str">
        <f>IF(ข้อมูลนร.2!D21="","",ข้อมูลนร.2!D21)</f>
        <v/>
      </c>
      <c r="E23" s="669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561" t="str">
        <f t="shared" si="1"/>
        <v/>
      </c>
      <c r="AL23" s="562" t="str">
        <f t="shared" si="2"/>
        <v/>
      </c>
      <c r="AM23" s="562" t="str">
        <f t="shared" si="3"/>
        <v/>
      </c>
      <c r="AN23" s="562" t="str">
        <f t="shared" si="4"/>
        <v/>
      </c>
      <c r="AO23" s="562" t="str">
        <f t="shared" si="5"/>
        <v/>
      </c>
      <c r="AP23" s="416"/>
      <c r="AQ23" s="413"/>
    </row>
    <row r="24" spans="2:43" s="429" customFormat="1" ht="17.100000000000001" customHeight="1">
      <c r="B24" s="413"/>
      <c r="C24" s="416"/>
      <c r="D24" s="428" t="str">
        <f>IF(ข้อมูลนร.2!D22="","",ข้อมูลนร.2!D22)</f>
        <v/>
      </c>
      <c r="E24" s="669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561" t="str">
        <f t="shared" si="1"/>
        <v/>
      </c>
      <c r="AL24" s="562" t="str">
        <f t="shared" si="2"/>
        <v/>
      </c>
      <c r="AM24" s="562" t="str">
        <f t="shared" si="3"/>
        <v/>
      </c>
      <c r="AN24" s="562" t="str">
        <f t="shared" si="4"/>
        <v/>
      </c>
      <c r="AO24" s="562" t="str">
        <f t="shared" si="5"/>
        <v/>
      </c>
      <c r="AP24" s="416"/>
      <c r="AQ24" s="413"/>
    </row>
    <row r="25" spans="2:43" s="429" customFormat="1" ht="17.100000000000001" customHeight="1">
      <c r="B25" s="413"/>
      <c r="C25" s="416"/>
      <c r="D25" s="428" t="str">
        <f>IF(ข้อมูลนร.2!D23="","",ข้อมูลนร.2!D23)</f>
        <v/>
      </c>
      <c r="E25" s="669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561" t="str">
        <f t="shared" si="1"/>
        <v/>
      </c>
      <c r="AL25" s="562" t="str">
        <f t="shared" si="2"/>
        <v/>
      </c>
      <c r="AM25" s="562" t="str">
        <f t="shared" si="3"/>
        <v/>
      </c>
      <c r="AN25" s="562" t="str">
        <f t="shared" si="4"/>
        <v/>
      </c>
      <c r="AO25" s="562" t="str">
        <f t="shared" si="5"/>
        <v/>
      </c>
      <c r="AP25" s="416"/>
      <c r="AQ25" s="413"/>
    </row>
    <row r="26" spans="2:43" s="429" customFormat="1" ht="17.100000000000001" customHeight="1">
      <c r="B26" s="413"/>
      <c r="C26" s="416"/>
      <c r="D26" s="428" t="str">
        <f>IF(ข้อมูลนร.2!D24="","",ข้อมูลนร.2!D24)</f>
        <v/>
      </c>
      <c r="E26" s="669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561" t="str">
        <f t="shared" si="1"/>
        <v/>
      </c>
      <c r="AL26" s="562" t="str">
        <f t="shared" si="2"/>
        <v/>
      </c>
      <c r="AM26" s="562" t="str">
        <f t="shared" si="3"/>
        <v/>
      </c>
      <c r="AN26" s="562" t="str">
        <f t="shared" si="4"/>
        <v/>
      </c>
      <c r="AO26" s="562" t="str">
        <f t="shared" si="5"/>
        <v/>
      </c>
      <c r="AP26" s="416"/>
      <c r="AQ26" s="413"/>
    </row>
    <row r="27" spans="2:43" s="429" customFormat="1" ht="17.100000000000001" customHeight="1">
      <c r="B27" s="413"/>
      <c r="C27" s="416"/>
      <c r="D27" s="428" t="str">
        <f>IF(ข้อมูลนร.2!D25="","",ข้อมูลนร.2!D25)</f>
        <v/>
      </c>
      <c r="E27" s="669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561" t="str">
        <f t="shared" si="1"/>
        <v/>
      </c>
      <c r="AL27" s="562" t="str">
        <f t="shared" si="2"/>
        <v/>
      </c>
      <c r="AM27" s="562" t="str">
        <f t="shared" si="3"/>
        <v/>
      </c>
      <c r="AN27" s="562" t="str">
        <f t="shared" si="4"/>
        <v/>
      </c>
      <c r="AO27" s="562" t="str">
        <f t="shared" si="5"/>
        <v/>
      </c>
      <c r="AP27" s="416"/>
      <c r="AQ27" s="413"/>
    </row>
    <row r="28" spans="2:43" s="429" customFormat="1" ht="17.100000000000001" customHeight="1">
      <c r="B28" s="413"/>
      <c r="C28" s="416"/>
      <c r="D28" s="428" t="str">
        <f>IF(ข้อมูลนร.2!D26="","",ข้อมูลนร.2!D26)</f>
        <v/>
      </c>
      <c r="E28" s="669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561" t="str">
        <f t="shared" si="1"/>
        <v/>
      </c>
      <c r="AL28" s="562" t="str">
        <f t="shared" si="2"/>
        <v/>
      </c>
      <c r="AM28" s="562" t="str">
        <f t="shared" si="3"/>
        <v/>
      </c>
      <c r="AN28" s="562" t="str">
        <f t="shared" si="4"/>
        <v/>
      </c>
      <c r="AO28" s="562" t="str">
        <f t="shared" si="5"/>
        <v/>
      </c>
      <c r="AP28" s="416"/>
      <c r="AQ28" s="413"/>
    </row>
    <row r="29" spans="2:43" s="429" customFormat="1" ht="17.100000000000001" customHeight="1">
      <c r="B29" s="413"/>
      <c r="C29" s="416"/>
      <c r="D29" s="428" t="str">
        <f>IF(ข้อมูลนร.2!D27="","",ข้อมูลนร.2!D27)</f>
        <v/>
      </c>
      <c r="E29" s="669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561" t="str">
        <f t="shared" si="1"/>
        <v/>
      </c>
      <c r="AL29" s="562" t="str">
        <f t="shared" si="2"/>
        <v/>
      </c>
      <c r="AM29" s="562" t="str">
        <f t="shared" si="3"/>
        <v/>
      </c>
      <c r="AN29" s="562" t="str">
        <f t="shared" si="4"/>
        <v/>
      </c>
      <c r="AO29" s="562" t="str">
        <f t="shared" si="5"/>
        <v/>
      </c>
      <c r="AP29" s="416"/>
      <c r="AQ29" s="413"/>
    </row>
    <row r="30" spans="2:43" s="429" customFormat="1" ht="17.100000000000001" customHeight="1">
      <c r="B30" s="413"/>
      <c r="C30" s="416"/>
      <c r="D30" s="428" t="str">
        <f>IF(ข้อมูลนร.2!D28="","",ข้อมูลนร.2!D28)</f>
        <v/>
      </c>
      <c r="E30" s="669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561" t="str">
        <f t="shared" si="1"/>
        <v/>
      </c>
      <c r="AL30" s="562" t="str">
        <f t="shared" si="2"/>
        <v/>
      </c>
      <c r="AM30" s="562" t="str">
        <f t="shared" si="3"/>
        <v/>
      </c>
      <c r="AN30" s="562" t="str">
        <f t="shared" si="4"/>
        <v/>
      </c>
      <c r="AO30" s="562" t="str">
        <f t="shared" si="5"/>
        <v/>
      </c>
      <c r="AP30" s="416"/>
      <c r="AQ30" s="413"/>
    </row>
    <row r="31" spans="2:43" s="429" customFormat="1" ht="17.100000000000001" customHeight="1">
      <c r="B31" s="413"/>
      <c r="C31" s="416"/>
      <c r="D31" s="428" t="str">
        <f>IF(ข้อมูลนร.2!D29="","",ข้อมูลนร.2!D29)</f>
        <v/>
      </c>
      <c r="E31" s="669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561" t="str">
        <f t="shared" si="1"/>
        <v/>
      </c>
      <c r="AL31" s="562" t="str">
        <f t="shared" si="2"/>
        <v/>
      </c>
      <c r="AM31" s="562" t="str">
        <f t="shared" si="3"/>
        <v/>
      </c>
      <c r="AN31" s="562" t="str">
        <f t="shared" si="4"/>
        <v/>
      </c>
      <c r="AO31" s="562" t="str">
        <f t="shared" si="5"/>
        <v/>
      </c>
      <c r="AP31" s="416"/>
      <c r="AQ31" s="413"/>
    </row>
    <row r="32" spans="2:43" s="429" customFormat="1" ht="17.100000000000001" customHeight="1">
      <c r="B32" s="413"/>
      <c r="C32" s="416"/>
      <c r="D32" s="428" t="str">
        <f>IF(ข้อมูลนร.2!D30="","",ข้อมูลนร.2!D30)</f>
        <v/>
      </c>
      <c r="E32" s="669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  <c r="AK32" s="561" t="str">
        <f t="shared" si="1"/>
        <v/>
      </c>
      <c r="AL32" s="562" t="str">
        <f t="shared" si="2"/>
        <v/>
      </c>
      <c r="AM32" s="562" t="str">
        <f t="shared" si="3"/>
        <v/>
      </c>
      <c r="AN32" s="562" t="str">
        <f t="shared" si="4"/>
        <v/>
      </c>
      <c r="AO32" s="562" t="str">
        <f t="shared" si="5"/>
        <v/>
      </c>
      <c r="AP32" s="416"/>
      <c r="AQ32" s="413"/>
    </row>
    <row r="33" spans="2:43" s="429" customFormat="1" ht="17.100000000000001" customHeight="1">
      <c r="B33" s="413"/>
      <c r="C33" s="416"/>
      <c r="D33" s="428" t="str">
        <f>IF(ข้อมูลนร.2!D31="","",ข้อมูลนร.2!D31)</f>
        <v/>
      </c>
      <c r="E33" s="669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561" t="str">
        <f t="shared" si="1"/>
        <v/>
      </c>
      <c r="AL33" s="562" t="str">
        <f t="shared" si="2"/>
        <v/>
      </c>
      <c r="AM33" s="562" t="str">
        <f t="shared" si="3"/>
        <v/>
      </c>
      <c r="AN33" s="562" t="str">
        <f t="shared" si="4"/>
        <v/>
      </c>
      <c r="AO33" s="562" t="str">
        <f t="shared" si="5"/>
        <v/>
      </c>
      <c r="AP33" s="416"/>
      <c r="AQ33" s="413"/>
    </row>
    <row r="34" spans="2:43" s="429" customFormat="1" ht="17.100000000000001" customHeight="1">
      <c r="B34" s="413"/>
      <c r="C34" s="416"/>
      <c r="D34" s="428" t="str">
        <f>IF(ข้อมูลนร.2!D32="","",ข้อมูลนร.2!D32)</f>
        <v/>
      </c>
      <c r="E34" s="669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561" t="str">
        <f t="shared" si="1"/>
        <v/>
      </c>
      <c r="AL34" s="562" t="str">
        <f t="shared" si="2"/>
        <v/>
      </c>
      <c r="AM34" s="562" t="str">
        <f t="shared" si="3"/>
        <v/>
      </c>
      <c r="AN34" s="562" t="str">
        <f t="shared" si="4"/>
        <v/>
      </c>
      <c r="AO34" s="562" t="str">
        <f t="shared" si="5"/>
        <v/>
      </c>
      <c r="AP34" s="416"/>
      <c r="AQ34" s="413"/>
    </row>
    <row r="35" spans="2:43" s="429" customFormat="1" ht="17.100000000000001" customHeight="1">
      <c r="B35" s="413"/>
      <c r="C35" s="416"/>
      <c r="D35" s="428" t="str">
        <f>IF(ข้อมูลนร.2!D33="","",ข้อมูลนร.2!D33)</f>
        <v/>
      </c>
      <c r="E35" s="669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561" t="str">
        <f t="shared" si="1"/>
        <v/>
      </c>
      <c r="AL35" s="562" t="str">
        <f t="shared" si="2"/>
        <v/>
      </c>
      <c r="AM35" s="562" t="str">
        <f t="shared" si="3"/>
        <v/>
      </c>
      <c r="AN35" s="562" t="str">
        <f t="shared" si="4"/>
        <v/>
      </c>
      <c r="AO35" s="562" t="str">
        <f t="shared" si="5"/>
        <v/>
      </c>
      <c r="AP35" s="416"/>
      <c r="AQ35" s="413"/>
    </row>
    <row r="36" spans="2:43" s="429" customFormat="1" ht="17.100000000000001" customHeight="1">
      <c r="B36" s="413"/>
      <c r="C36" s="416"/>
      <c r="D36" s="428" t="str">
        <f>IF(ข้อมูลนร.2!D34="","",ข้อมูลนร.2!D34)</f>
        <v/>
      </c>
      <c r="E36" s="669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561" t="str">
        <f t="shared" si="1"/>
        <v/>
      </c>
      <c r="AL36" s="562" t="str">
        <f t="shared" si="2"/>
        <v/>
      </c>
      <c r="AM36" s="562" t="str">
        <f t="shared" si="3"/>
        <v/>
      </c>
      <c r="AN36" s="562" t="str">
        <f t="shared" si="4"/>
        <v/>
      </c>
      <c r="AO36" s="562" t="str">
        <f t="shared" si="5"/>
        <v/>
      </c>
      <c r="AP36" s="416"/>
      <c r="AQ36" s="413"/>
    </row>
    <row r="37" spans="2:43" s="429" customFormat="1" ht="17.100000000000001" customHeight="1">
      <c r="B37" s="413"/>
      <c r="C37" s="416"/>
      <c r="D37" s="428" t="str">
        <f>IF(ข้อมูลนร.2!D35="","",ข้อมูลนร.2!D35)</f>
        <v/>
      </c>
      <c r="E37" s="669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561" t="str">
        <f t="shared" si="1"/>
        <v/>
      </c>
      <c r="AL37" s="562" t="str">
        <f t="shared" si="2"/>
        <v/>
      </c>
      <c r="AM37" s="562" t="str">
        <f t="shared" si="3"/>
        <v/>
      </c>
      <c r="AN37" s="562" t="str">
        <f t="shared" si="4"/>
        <v/>
      </c>
      <c r="AO37" s="562" t="str">
        <f t="shared" si="5"/>
        <v/>
      </c>
      <c r="AP37" s="416"/>
      <c r="AQ37" s="413"/>
    </row>
    <row r="38" spans="2:43" s="429" customFormat="1" ht="17.100000000000001" customHeight="1">
      <c r="B38" s="413"/>
      <c r="C38" s="416"/>
      <c r="D38" s="428" t="str">
        <f>IF(ข้อมูลนร.2!D36="","",ข้อมูลนร.2!D36)</f>
        <v/>
      </c>
      <c r="E38" s="669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561" t="str">
        <f t="shared" si="1"/>
        <v/>
      </c>
      <c r="AL38" s="562" t="str">
        <f t="shared" si="2"/>
        <v/>
      </c>
      <c r="AM38" s="562" t="str">
        <f t="shared" si="3"/>
        <v/>
      </c>
      <c r="AN38" s="562" t="str">
        <f t="shared" si="4"/>
        <v/>
      </c>
      <c r="AO38" s="562" t="str">
        <f t="shared" si="5"/>
        <v/>
      </c>
      <c r="AP38" s="416"/>
      <c r="AQ38" s="413"/>
    </row>
    <row r="39" spans="2:43" s="429" customFormat="1" ht="17.100000000000001" customHeight="1">
      <c r="B39" s="413"/>
      <c r="C39" s="416"/>
      <c r="D39" s="428" t="str">
        <f>IF(ข้อมูลนร.2!D37="","",ข้อมูลนร.2!D37)</f>
        <v/>
      </c>
      <c r="E39" s="669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561" t="str">
        <f t="shared" si="1"/>
        <v/>
      </c>
      <c r="AL39" s="562" t="str">
        <f t="shared" si="2"/>
        <v/>
      </c>
      <c r="AM39" s="562" t="str">
        <f t="shared" si="3"/>
        <v/>
      </c>
      <c r="AN39" s="562" t="str">
        <f t="shared" si="4"/>
        <v/>
      </c>
      <c r="AO39" s="562" t="str">
        <f t="shared" si="5"/>
        <v/>
      </c>
      <c r="AP39" s="416"/>
      <c r="AQ39" s="413"/>
    </row>
    <row r="40" spans="2:43" s="429" customFormat="1" ht="17.100000000000001" customHeight="1">
      <c r="B40" s="413"/>
      <c r="C40" s="416"/>
      <c r="D40" s="428" t="str">
        <f>IF(ข้อมูลนร.2!D38="","",ข้อมูลนร.2!D38)</f>
        <v/>
      </c>
      <c r="E40" s="669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561" t="str">
        <f t="shared" si="1"/>
        <v/>
      </c>
      <c r="AL40" s="562" t="str">
        <f t="shared" si="2"/>
        <v/>
      </c>
      <c r="AM40" s="562" t="str">
        <f t="shared" si="3"/>
        <v/>
      </c>
      <c r="AN40" s="562" t="str">
        <f t="shared" si="4"/>
        <v/>
      </c>
      <c r="AO40" s="562" t="str">
        <f t="shared" si="5"/>
        <v/>
      </c>
      <c r="AP40" s="416"/>
      <c r="AQ40" s="413"/>
    </row>
    <row r="41" spans="2:43" s="429" customFormat="1" ht="17.100000000000001" customHeight="1">
      <c r="B41" s="413"/>
      <c r="C41" s="416"/>
      <c r="D41" s="428" t="str">
        <f>IF(ข้อมูลนร.2!D39="","",ข้อมูลนร.2!D39)</f>
        <v/>
      </c>
      <c r="E41" s="669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561" t="str">
        <f t="shared" si="1"/>
        <v/>
      </c>
      <c r="AL41" s="562" t="str">
        <f t="shared" si="2"/>
        <v/>
      </c>
      <c r="AM41" s="562" t="str">
        <f t="shared" si="3"/>
        <v/>
      </c>
      <c r="AN41" s="562" t="str">
        <f t="shared" si="4"/>
        <v/>
      </c>
      <c r="AO41" s="562" t="str">
        <f t="shared" si="5"/>
        <v/>
      </c>
      <c r="AP41" s="416"/>
      <c r="AQ41" s="413"/>
    </row>
    <row r="42" spans="2:43" s="429" customFormat="1" ht="17.100000000000001" customHeight="1">
      <c r="B42" s="413"/>
      <c r="C42" s="416"/>
      <c r="D42" s="428" t="str">
        <f>IF(ข้อมูลนร.2!D40="","",ข้อมูลนร.2!D40)</f>
        <v/>
      </c>
      <c r="E42" s="669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561" t="str">
        <f t="shared" si="1"/>
        <v/>
      </c>
      <c r="AL42" s="562" t="str">
        <f t="shared" si="2"/>
        <v/>
      </c>
      <c r="AM42" s="562" t="str">
        <f t="shared" si="3"/>
        <v/>
      </c>
      <c r="AN42" s="562" t="str">
        <f t="shared" si="4"/>
        <v/>
      </c>
      <c r="AO42" s="562" t="str">
        <f t="shared" si="5"/>
        <v/>
      </c>
      <c r="AP42" s="416"/>
      <c r="AQ42" s="413"/>
    </row>
    <row r="43" spans="2:43" s="429" customFormat="1" ht="17.100000000000001" customHeight="1">
      <c r="B43" s="413"/>
      <c r="C43" s="416"/>
      <c r="D43" s="428" t="str">
        <f>IF(ข้อมูลนร.2!D41="","",ข้อมูลนร.2!D41)</f>
        <v/>
      </c>
      <c r="E43" s="669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561" t="str">
        <f t="shared" si="1"/>
        <v/>
      </c>
      <c r="AL43" s="562" t="str">
        <f t="shared" si="2"/>
        <v/>
      </c>
      <c r="AM43" s="562" t="str">
        <f t="shared" si="3"/>
        <v/>
      </c>
      <c r="AN43" s="562" t="str">
        <f t="shared" si="4"/>
        <v/>
      </c>
      <c r="AO43" s="562" t="str">
        <f t="shared" si="5"/>
        <v/>
      </c>
      <c r="AP43" s="416"/>
      <c r="AQ43" s="413"/>
    </row>
    <row r="44" spans="2:43" s="429" customFormat="1" ht="17.100000000000001" customHeight="1">
      <c r="B44" s="413"/>
      <c r="C44" s="416"/>
      <c r="D44" s="428" t="str">
        <f>IF(ข้อมูลนร.2!D42="","",ข้อมูลนร.2!D42)</f>
        <v/>
      </c>
      <c r="E44" s="669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561" t="str">
        <f t="shared" si="1"/>
        <v/>
      </c>
      <c r="AL44" s="562" t="str">
        <f t="shared" si="2"/>
        <v/>
      </c>
      <c r="AM44" s="562" t="str">
        <f t="shared" si="3"/>
        <v/>
      </c>
      <c r="AN44" s="562" t="str">
        <f t="shared" si="4"/>
        <v/>
      </c>
      <c r="AO44" s="562" t="str">
        <f t="shared" si="5"/>
        <v/>
      </c>
      <c r="AP44" s="416"/>
      <c r="AQ44" s="413"/>
    </row>
    <row r="45" spans="2:43" s="429" customFormat="1" ht="17.100000000000001" customHeight="1">
      <c r="B45" s="413"/>
      <c r="C45" s="416"/>
      <c r="D45" s="428" t="str">
        <f>IF(ข้อมูลนร.2!D43="","",ข้อมูลนร.2!D43)</f>
        <v/>
      </c>
      <c r="E45" s="669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561" t="str">
        <f t="shared" si="1"/>
        <v/>
      </c>
      <c r="AL45" s="562" t="str">
        <f t="shared" si="2"/>
        <v/>
      </c>
      <c r="AM45" s="562" t="str">
        <f t="shared" si="3"/>
        <v/>
      </c>
      <c r="AN45" s="562" t="str">
        <f t="shared" si="4"/>
        <v/>
      </c>
      <c r="AO45" s="562" t="str">
        <f t="shared" si="5"/>
        <v/>
      </c>
      <c r="AP45" s="416"/>
      <c r="AQ45" s="413"/>
    </row>
    <row r="46" spans="2:43" s="429" customFormat="1" ht="17.100000000000001" customHeight="1">
      <c r="B46" s="413"/>
      <c r="C46" s="416"/>
      <c r="D46" s="428" t="str">
        <f>IF(ข้อมูลนร.2!D44="","",ข้อมูลนร.2!D44)</f>
        <v/>
      </c>
      <c r="E46" s="669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561" t="str">
        <f t="shared" si="1"/>
        <v/>
      </c>
      <c r="AL46" s="562" t="str">
        <f t="shared" si="2"/>
        <v/>
      </c>
      <c r="AM46" s="562" t="str">
        <f t="shared" si="3"/>
        <v/>
      </c>
      <c r="AN46" s="562" t="str">
        <f t="shared" si="4"/>
        <v/>
      </c>
      <c r="AO46" s="562" t="str">
        <f t="shared" si="5"/>
        <v/>
      </c>
      <c r="AP46" s="416"/>
      <c r="AQ46" s="413"/>
    </row>
    <row r="47" spans="2:43" s="429" customFormat="1" ht="17.100000000000001" customHeight="1">
      <c r="B47" s="413"/>
      <c r="C47" s="416"/>
      <c r="D47" s="428" t="str">
        <f>IF(ข้อมูลนร.2!D45="","",ข้อมูลนร.2!D45)</f>
        <v/>
      </c>
      <c r="E47" s="669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561" t="str">
        <f t="shared" si="1"/>
        <v/>
      </c>
      <c r="AL47" s="562" t="str">
        <f t="shared" si="2"/>
        <v/>
      </c>
      <c r="AM47" s="562" t="str">
        <f t="shared" si="3"/>
        <v/>
      </c>
      <c r="AN47" s="562" t="str">
        <f t="shared" si="4"/>
        <v/>
      </c>
      <c r="AO47" s="562" t="str">
        <f t="shared" si="5"/>
        <v/>
      </c>
      <c r="AP47" s="416"/>
      <c r="AQ47" s="413"/>
    </row>
    <row r="48" spans="2:43" s="429" customFormat="1" ht="17.100000000000001" customHeight="1">
      <c r="B48" s="413"/>
      <c r="C48" s="416"/>
      <c r="D48" s="428" t="str">
        <f>IF(ข้อมูลนร.2!D46="","",ข้อมูลนร.2!D46)</f>
        <v/>
      </c>
      <c r="E48" s="669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561" t="str">
        <f t="shared" si="1"/>
        <v/>
      </c>
      <c r="AL48" s="562" t="str">
        <f t="shared" si="2"/>
        <v/>
      </c>
      <c r="AM48" s="562" t="str">
        <f t="shared" si="3"/>
        <v/>
      </c>
      <c r="AN48" s="562" t="str">
        <f t="shared" si="4"/>
        <v/>
      </c>
      <c r="AO48" s="562" t="str">
        <f t="shared" si="5"/>
        <v/>
      </c>
      <c r="AP48" s="416"/>
      <c r="AQ48" s="413"/>
    </row>
    <row r="49" spans="2:43">
      <c r="B49" s="412"/>
      <c r="C49" s="415"/>
      <c r="D49" s="670" t="s">
        <v>321</v>
      </c>
      <c r="E49" s="671"/>
      <c r="F49" s="672"/>
      <c r="G49" s="673"/>
      <c r="H49" s="673"/>
      <c r="I49" s="673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4"/>
      <c r="AL49" s="675"/>
      <c r="AM49" s="676"/>
      <c r="AN49" s="676"/>
      <c r="AO49" s="677"/>
      <c r="AP49" s="415"/>
      <c r="AQ49" s="412"/>
    </row>
    <row r="50" spans="2:43">
      <c r="B50" s="412"/>
      <c r="C50" s="415"/>
      <c r="D50" s="416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45"/>
      <c r="AL50" s="445"/>
      <c r="AM50" s="445"/>
      <c r="AN50" s="445"/>
      <c r="AO50" s="445"/>
      <c r="AP50" s="415"/>
      <c r="AQ50" s="412"/>
    </row>
    <row r="51" spans="2:43">
      <c r="B51" s="412"/>
      <c r="C51" s="412"/>
      <c r="D51" s="413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44"/>
      <c r="AL51" s="444"/>
      <c r="AM51" s="444"/>
      <c r="AN51" s="444"/>
      <c r="AO51" s="444"/>
      <c r="AP51" s="412"/>
      <c r="AQ51" s="412"/>
    </row>
  </sheetData>
  <sheetProtection algorithmName="SHA-512" hashValue="eiOfxWMdCsqBIU/j8/5CZ4qkOdroq4K+laz7+EqIeWvq2s5a0kRTh+sRBhFX5cIja/ER+gLGxiypobeXie0jTw==" saltValue="Kk1RPl08tyeJHKpw5zxMZA==" spinCount="100000" sheet="1" objects="1" scenarios="1" formatCells="0"/>
  <protectedRanges>
    <protectedRange sqref="F49 V9:V48 AC9:AC48 F7:AJ8" name="ช่วง1"/>
    <protectedRange sqref="R9:U9 F10:U48 W9:AB48 AD9:AJ48" name="ช่วง1_3"/>
    <protectedRange sqref="F9:Q9" name="ช่วง1_2_1"/>
  </protectedRanges>
  <mergeCells count="15">
    <mergeCell ref="E9:E48"/>
    <mergeCell ref="D49:E49"/>
    <mergeCell ref="F49:AK49"/>
    <mergeCell ref="AL49:AO49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8">
    <cfRule type="cellIs" dxfId="33" priority="1" operator="equal">
      <formula>"ข"</formula>
    </cfRule>
    <cfRule type="cellIs" dxfId="32" priority="2" operator="equal">
      <formula>"ล"</formula>
    </cfRule>
    <cfRule type="cellIs" dxfId="31" priority="3" operator="equal">
      <formula>"ป"</formula>
    </cfRule>
    <cfRule type="cellIs" dxfId="30" priority="4" operator="equal">
      <formula>"/"</formula>
    </cfRule>
  </conditionalFormatting>
  <pageMargins left="0.31496062992125984" right="0" top="0.39370078740157483" bottom="7.874015748031496E-2" header="0.31496062992125984" footer="0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SS!$B$3:$B$9</xm:f>
          </x14:formula1>
          <xm:sqref>F7:AJ7</xm:sqref>
        </x14:dataValidation>
        <x14:dataValidation type="list" allowBlank="1" showInputMessage="1" showErrorMessage="1">
          <x14:formula1>
            <xm:f>SS!$A$3:$A$6</xm:f>
          </x14:formula1>
          <xm:sqref>F9:AJ48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51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414" customWidth="1"/>
    <col min="2" max="2" width="4.625" style="414" customWidth="1"/>
    <col min="3" max="3" width="3.625" style="414" customWidth="1"/>
    <col min="4" max="4" width="3.125" style="429" customWidth="1"/>
    <col min="5" max="5" width="3.125" style="414" customWidth="1"/>
    <col min="6" max="36" width="2.25" style="414" customWidth="1"/>
    <col min="37" max="37" width="3.625" style="446" customWidth="1"/>
    <col min="38" max="41" width="3.25" style="446" customWidth="1"/>
    <col min="42" max="42" width="3.625" style="414" customWidth="1"/>
    <col min="43" max="43" width="4.625" style="414" customWidth="1"/>
    <col min="44" max="16384" width="9" style="414"/>
  </cols>
  <sheetData>
    <row r="1" spans="2:43">
      <c r="B1" s="412"/>
      <c r="C1" s="412"/>
      <c r="D1" s="413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44"/>
      <c r="AL1" s="444"/>
      <c r="AM1" s="444"/>
      <c r="AN1" s="444"/>
      <c r="AO1" s="444"/>
      <c r="AP1" s="412"/>
      <c r="AQ1" s="412"/>
    </row>
    <row r="2" spans="2:43" ht="21.95" customHeight="1">
      <c r="B2" s="412"/>
      <c r="C2" s="415"/>
      <c r="D2" s="416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445"/>
      <c r="AM2" s="445"/>
      <c r="AN2" s="445"/>
      <c r="AO2" s="445"/>
      <c r="AP2" s="415"/>
      <c r="AQ2" s="412"/>
    </row>
    <row r="3" spans="2:43" s="446" customFormat="1" ht="20.100000000000001" customHeight="1">
      <c r="B3" s="444"/>
      <c r="C3" s="445"/>
      <c r="D3" s="679" t="s">
        <v>308</v>
      </c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445"/>
      <c r="AQ3" s="444"/>
    </row>
    <row r="4" spans="2:43" ht="5.0999999999999996" customHeight="1">
      <c r="B4" s="412"/>
      <c r="C4" s="415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48"/>
      <c r="AL4" s="445"/>
      <c r="AM4" s="445"/>
      <c r="AN4" s="445"/>
      <c r="AO4" s="445"/>
      <c r="AP4" s="415"/>
      <c r="AQ4" s="412"/>
    </row>
    <row r="5" spans="2:43">
      <c r="B5" s="412"/>
      <c r="C5" s="415"/>
      <c r="D5" s="680" t="s">
        <v>37</v>
      </c>
      <c r="E5" s="418"/>
      <c r="F5" s="682" t="s">
        <v>309</v>
      </c>
      <c r="G5" s="682"/>
      <c r="H5" s="682"/>
      <c r="I5" s="682"/>
      <c r="J5" s="683"/>
      <c r="K5" s="684">
        <v>1</v>
      </c>
      <c r="L5" s="684"/>
      <c r="M5" s="684"/>
      <c r="N5" s="685" t="s">
        <v>310</v>
      </c>
      <c r="O5" s="685"/>
      <c r="P5" s="685"/>
      <c r="Q5" s="685"/>
      <c r="R5" s="685"/>
      <c r="S5" s="684" t="s">
        <v>326</v>
      </c>
      <c r="T5" s="684"/>
      <c r="U5" s="684"/>
      <c r="V5" s="684"/>
      <c r="W5" s="684"/>
      <c r="X5" s="684"/>
      <c r="Y5" s="684"/>
      <c r="Z5" s="684"/>
      <c r="AA5" s="685" t="s">
        <v>312</v>
      </c>
      <c r="AB5" s="685"/>
      <c r="AC5" s="685"/>
      <c r="AD5" s="685"/>
      <c r="AE5" s="684">
        <v>2566</v>
      </c>
      <c r="AF5" s="684"/>
      <c r="AG5" s="684"/>
      <c r="AH5" s="684"/>
      <c r="AI5" s="419"/>
      <c r="AJ5" s="420"/>
      <c r="AK5" s="421"/>
      <c r="AL5" s="686" t="s">
        <v>313</v>
      </c>
      <c r="AM5" s="687"/>
      <c r="AN5" s="687"/>
      <c r="AO5" s="688"/>
      <c r="AP5" s="415"/>
      <c r="AQ5" s="412"/>
    </row>
    <row r="6" spans="2:43" ht="17.45" customHeight="1">
      <c r="B6" s="412"/>
      <c r="C6" s="415"/>
      <c r="D6" s="681"/>
      <c r="E6" s="423" t="s">
        <v>314</v>
      </c>
      <c r="F6" s="560">
        <v>1</v>
      </c>
      <c r="G6" s="560">
        <f>F6+1</f>
        <v>2</v>
      </c>
      <c r="H6" s="560">
        <f t="shared" ref="H6:AI6" si="0">G6+1</f>
        <v>3</v>
      </c>
      <c r="I6" s="560">
        <f t="shared" si="0"/>
        <v>4</v>
      </c>
      <c r="J6" s="560">
        <f t="shared" si="0"/>
        <v>5</v>
      </c>
      <c r="K6" s="560">
        <f t="shared" si="0"/>
        <v>6</v>
      </c>
      <c r="L6" s="560">
        <f t="shared" si="0"/>
        <v>7</v>
      </c>
      <c r="M6" s="560">
        <f t="shared" si="0"/>
        <v>8</v>
      </c>
      <c r="N6" s="560">
        <f t="shared" si="0"/>
        <v>9</v>
      </c>
      <c r="O6" s="560">
        <f t="shared" si="0"/>
        <v>10</v>
      </c>
      <c r="P6" s="560">
        <f t="shared" si="0"/>
        <v>11</v>
      </c>
      <c r="Q6" s="560">
        <f t="shared" si="0"/>
        <v>12</v>
      </c>
      <c r="R6" s="560">
        <f t="shared" si="0"/>
        <v>13</v>
      </c>
      <c r="S6" s="560">
        <f t="shared" si="0"/>
        <v>14</v>
      </c>
      <c r="T6" s="560">
        <f t="shared" si="0"/>
        <v>15</v>
      </c>
      <c r="U6" s="560">
        <f t="shared" si="0"/>
        <v>16</v>
      </c>
      <c r="V6" s="560">
        <f t="shared" si="0"/>
        <v>17</v>
      </c>
      <c r="W6" s="560">
        <f t="shared" si="0"/>
        <v>18</v>
      </c>
      <c r="X6" s="560">
        <f t="shared" si="0"/>
        <v>19</v>
      </c>
      <c r="Y6" s="560">
        <f t="shared" si="0"/>
        <v>20</v>
      </c>
      <c r="Z6" s="560">
        <f t="shared" si="0"/>
        <v>21</v>
      </c>
      <c r="AA6" s="560">
        <f t="shared" si="0"/>
        <v>22</v>
      </c>
      <c r="AB6" s="560">
        <f t="shared" si="0"/>
        <v>23</v>
      </c>
      <c r="AC6" s="560">
        <f t="shared" si="0"/>
        <v>24</v>
      </c>
      <c r="AD6" s="560">
        <f t="shared" si="0"/>
        <v>25</v>
      </c>
      <c r="AE6" s="560">
        <f t="shared" si="0"/>
        <v>26</v>
      </c>
      <c r="AF6" s="560">
        <f t="shared" si="0"/>
        <v>27</v>
      </c>
      <c r="AG6" s="560">
        <f t="shared" si="0"/>
        <v>28</v>
      </c>
      <c r="AH6" s="560">
        <f t="shared" si="0"/>
        <v>29</v>
      </c>
      <c r="AI6" s="560">
        <f t="shared" si="0"/>
        <v>30</v>
      </c>
      <c r="AJ6" s="560">
        <f>AI6+1</f>
        <v>31</v>
      </c>
      <c r="AK6" s="558" t="s">
        <v>17</v>
      </c>
      <c r="AL6" s="689" t="str">
        <f>IF(S5="","",S5)</f>
        <v>ตุลาคม</v>
      </c>
      <c r="AM6" s="690"/>
      <c r="AN6" s="690"/>
      <c r="AO6" s="691"/>
      <c r="AP6" s="415"/>
      <c r="AQ6" s="412"/>
    </row>
    <row r="7" spans="2:43" ht="17.45" customHeight="1">
      <c r="B7" s="412"/>
      <c r="C7" s="415"/>
      <c r="D7" s="681"/>
      <c r="E7" s="424" t="s">
        <v>315</v>
      </c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 t="s">
        <v>52</v>
      </c>
      <c r="W7" s="447" t="s">
        <v>53</v>
      </c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559" t="s">
        <v>316</v>
      </c>
      <c r="AL7" s="692"/>
      <c r="AM7" s="693"/>
      <c r="AN7" s="693"/>
      <c r="AO7" s="694"/>
      <c r="AP7" s="415"/>
      <c r="AQ7" s="412"/>
    </row>
    <row r="8" spans="2:43" ht="15.75" customHeight="1">
      <c r="B8" s="412"/>
      <c r="C8" s="415"/>
      <c r="D8" s="426"/>
      <c r="E8" s="42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 t="s">
        <v>49</v>
      </c>
      <c r="W8" s="447" t="s">
        <v>49</v>
      </c>
      <c r="X8" s="447" t="s">
        <v>49</v>
      </c>
      <c r="Y8" s="447" t="s">
        <v>49</v>
      </c>
      <c r="Z8" s="447"/>
      <c r="AA8" s="447"/>
      <c r="AB8" s="447" t="s">
        <v>49</v>
      </c>
      <c r="AC8" s="447" t="s">
        <v>49</v>
      </c>
      <c r="AD8" s="447" t="s">
        <v>49</v>
      </c>
      <c r="AE8" s="447" t="s">
        <v>49</v>
      </c>
      <c r="AF8" s="447" t="s">
        <v>49</v>
      </c>
      <c r="AG8" s="447"/>
      <c r="AH8" s="447"/>
      <c r="AI8" s="447" t="s">
        <v>49</v>
      </c>
      <c r="AJ8" s="447" t="s">
        <v>49</v>
      </c>
      <c r="AK8" s="421">
        <f>COUNTA(F8:AJ8)</f>
        <v>11</v>
      </c>
      <c r="AL8" s="424" t="s">
        <v>317</v>
      </c>
      <c r="AM8" s="424" t="s">
        <v>318</v>
      </c>
      <c r="AN8" s="424" t="s">
        <v>319</v>
      </c>
      <c r="AO8" s="424" t="s">
        <v>320</v>
      </c>
      <c r="AP8" s="415"/>
      <c r="AQ8" s="412"/>
    </row>
    <row r="9" spans="2:43" s="429" customFormat="1" ht="17.100000000000001" customHeight="1">
      <c r="B9" s="413"/>
      <c r="C9" s="416"/>
      <c r="D9" s="428" t="str">
        <f>IF(ข้อมูลนร.2!D7="","",ข้อมูลนร.2!D7)</f>
        <v>1</v>
      </c>
      <c r="E9" s="668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 t="s">
        <v>49</v>
      </c>
      <c r="W9" s="425" t="s">
        <v>49</v>
      </c>
      <c r="X9" s="425" t="s">
        <v>49</v>
      </c>
      <c r="Y9" s="425" t="s">
        <v>49</v>
      </c>
      <c r="Z9" s="425"/>
      <c r="AA9" s="425"/>
      <c r="AB9" s="425" t="s">
        <v>49</v>
      </c>
      <c r="AC9" s="425" t="s">
        <v>49</v>
      </c>
      <c r="AD9" s="425" t="s">
        <v>49</v>
      </c>
      <c r="AE9" s="425" t="s">
        <v>49</v>
      </c>
      <c r="AF9" s="425" t="s">
        <v>49</v>
      </c>
      <c r="AG9" s="425"/>
      <c r="AH9" s="425"/>
      <c r="AI9" s="425" t="s">
        <v>49</v>
      </c>
      <c r="AJ9" s="425" t="s">
        <v>49</v>
      </c>
      <c r="AK9" s="561">
        <f>IF(D9="","",COUNTIF(F9:AJ9,"/"))</f>
        <v>11</v>
      </c>
      <c r="AL9" s="562">
        <f>IF(D9="","",COUNTIF(F9:AJ9,"/"))</f>
        <v>11</v>
      </c>
      <c r="AM9" s="562">
        <f>IF(D9="","",COUNTIF(F9:AJ9,"ป"))</f>
        <v>0</v>
      </c>
      <c r="AN9" s="562">
        <f>IF(D9="","",COUNTIF(F9:AJ9,"ล"))</f>
        <v>0</v>
      </c>
      <c r="AO9" s="562">
        <f>IF(D9="","",COUNTIF(F9:AJ9,"ข"))</f>
        <v>0</v>
      </c>
      <c r="AP9" s="416"/>
      <c r="AQ9" s="413"/>
    </row>
    <row r="10" spans="2:43" s="429" customFormat="1" ht="17.100000000000001" customHeight="1">
      <c r="B10" s="413"/>
      <c r="C10" s="416"/>
      <c r="D10" s="428" t="str">
        <f>IF(ข้อมูลนร.2!D8="","",ข้อมูลนร.2!D8)</f>
        <v>2</v>
      </c>
      <c r="E10" s="669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 t="s">
        <v>49</v>
      </c>
      <c r="W10" s="425" t="s">
        <v>50</v>
      </c>
      <c r="X10" s="425" t="s">
        <v>49</v>
      </c>
      <c r="Y10" s="425" t="s">
        <v>49</v>
      </c>
      <c r="Z10" s="425"/>
      <c r="AA10" s="425"/>
      <c r="AB10" s="425" t="s">
        <v>49</v>
      </c>
      <c r="AC10" s="425" t="s">
        <v>49</v>
      </c>
      <c r="AD10" s="425" t="s">
        <v>49</v>
      </c>
      <c r="AE10" s="425" t="s">
        <v>48</v>
      </c>
      <c r="AF10" s="425" t="s">
        <v>49</v>
      </c>
      <c r="AG10" s="425"/>
      <c r="AH10" s="425"/>
      <c r="AI10" s="425" t="s">
        <v>49</v>
      </c>
      <c r="AJ10" s="425" t="s">
        <v>49</v>
      </c>
      <c r="AK10" s="561">
        <f t="shared" ref="AK10:AK48" si="1">IF(D10="","",COUNTIF(F10:AJ10,"/"))</f>
        <v>9</v>
      </c>
      <c r="AL10" s="562">
        <f t="shared" ref="AL10:AL48" si="2">IF(D10="","",COUNTIF(F10:AJ10,"/"))</f>
        <v>9</v>
      </c>
      <c r="AM10" s="562">
        <f t="shared" ref="AM10:AM48" si="3">IF(D10="","",COUNTIF(F10:AJ10,"ป"))</f>
        <v>1</v>
      </c>
      <c r="AN10" s="562">
        <f t="shared" ref="AN10:AN48" si="4">IF(D10="","",COUNTIF(F10:AJ10,"ล"))</f>
        <v>1</v>
      </c>
      <c r="AO10" s="562">
        <f t="shared" ref="AO10:AO48" si="5">IF(D10="","",COUNTIF(F10:AJ10,"ข"))</f>
        <v>0</v>
      </c>
      <c r="AP10" s="416"/>
      <c r="AQ10" s="413"/>
    </row>
    <row r="11" spans="2:43" s="429" customFormat="1" ht="17.100000000000001" customHeight="1">
      <c r="B11" s="413"/>
      <c r="C11" s="416"/>
      <c r="D11" s="428" t="str">
        <f>IF(ข้อมูลนร.2!D9="","",ข้อมูลนร.2!D9)</f>
        <v>3</v>
      </c>
      <c r="E11" s="669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 t="s">
        <v>49</v>
      </c>
      <c r="W11" s="425" t="s">
        <v>50</v>
      </c>
      <c r="X11" s="425" t="s">
        <v>49</v>
      </c>
      <c r="Y11" s="425" t="s">
        <v>49</v>
      </c>
      <c r="Z11" s="425"/>
      <c r="AA11" s="425"/>
      <c r="AB11" s="425" t="s">
        <v>49</v>
      </c>
      <c r="AC11" s="425" t="s">
        <v>49</v>
      </c>
      <c r="AD11" s="425" t="s">
        <v>49</v>
      </c>
      <c r="AE11" s="425" t="s">
        <v>48</v>
      </c>
      <c r="AF11" s="425" t="s">
        <v>49</v>
      </c>
      <c r="AG11" s="425"/>
      <c r="AH11" s="425"/>
      <c r="AI11" s="425" t="s">
        <v>49</v>
      </c>
      <c r="AJ11" s="425" t="s">
        <v>49</v>
      </c>
      <c r="AK11" s="561">
        <f t="shared" si="1"/>
        <v>9</v>
      </c>
      <c r="AL11" s="562">
        <f t="shared" si="2"/>
        <v>9</v>
      </c>
      <c r="AM11" s="562">
        <f t="shared" si="3"/>
        <v>1</v>
      </c>
      <c r="AN11" s="562">
        <f t="shared" si="4"/>
        <v>1</v>
      </c>
      <c r="AO11" s="562">
        <f t="shared" si="5"/>
        <v>0</v>
      </c>
      <c r="AP11" s="416"/>
      <c r="AQ11" s="413"/>
    </row>
    <row r="12" spans="2:43" s="429" customFormat="1" ht="17.100000000000001" customHeight="1">
      <c r="B12" s="413"/>
      <c r="C12" s="416"/>
      <c r="D12" s="428" t="str">
        <f>IF(ข้อมูลนร.2!D10="","",ข้อมูลนร.2!D10)</f>
        <v/>
      </c>
      <c r="E12" s="669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561" t="str">
        <f t="shared" si="1"/>
        <v/>
      </c>
      <c r="AL12" s="562" t="str">
        <f t="shared" si="2"/>
        <v/>
      </c>
      <c r="AM12" s="562" t="str">
        <f t="shared" si="3"/>
        <v/>
      </c>
      <c r="AN12" s="562" t="str">
        <f t="shared" si="4"/>
        <v/>
      </c>
      <c r="AO12" s="562" t="str">
        <f t="shared" si="5"/>
        <v/>
      </c>
      <c r="AP12" s="416"/>
      <c r="AQ12" s="413"/>
    </row>
    <row r="13" spans="2:43" s="429" customFormat="1" ht="17.100000000000001" customHeight="1">
      <c r="B13" s="413"/>
      <c r="C13" s="416"/>
      <c r="D13" s="428" t="str">
        <f>IF(ข้อมูลนร.2!D11="","",ข้อมูลนร.2!D11)</f>
        <v/>
      </c>
      <c r="E13" s="669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561" t="str">
        <f t="shared" si="1"/>
        <v/>
      </c>
      <c r="AL13" s="562" t="str">
        <f t="shared" si="2"/>
        <v/>
      </c>
      <c r="AM13" s="562" t="str">
        <f t="shared" si="3"/>
        <v/>
      </c>
      <c r="AN13" s="562" t="str">
        <f t="shared" si="4"/>
        <v/>
      </c>
      <c r="AO13" s="562" t="str">
        <f t="shared" si="5"/>
        <v/>
      </c>
      <c r="AP13" s="416"/>
      <c r="AQ13" s="413"/>
    </row>
    <row r="14" spans="2:43" s="429" customFormat="1" ht="17.100000000000001" customHeight="1">
      <c r="B14" s="413"/>
      <c r="C14" s="416"/>
      <c r="D14" s="428" t="str">
        <f>IF(ข้อมูลนร.2!D12="","",ข้อมูลนร.2!D12)</f>
        <v/>
      </c>
      <c r="E14" s="669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561" t="str">
        <f t="shared" si="1"/>
        <v/>
      </c>
      <c r="AL14" s="562" t="str">
        <f t="shared" si="2"/>
        <v/>
      </c>
      <c r="AM14" s="562" t="str">
        <f t="shared" si="3"/>
        <v/>
      </c>
      <c r="AN14" s="562" t="str">
        <f t="shared" si="4"/>
        <v/>
      </c>
      <c r="AO14" s="562" t="str">
        <f t="shared" si="5"/>
        <v/>
      </c>
      <c r="AP14" s="416"/>
      <c r="AQ14" s="413"/>
    </row>
    <row r="15" spans="2:43" s="429" customFormat="1" ht="17.100000000000001" customHeight="1">
      <c r="B15" s="413"/>
      <c r="C15" s="416"/>
      <c r="D15" s="428" t="str">
        <f>IF(ข้อมูลนร.2!D13="","",ข้อมูลนร.2!D13)</f>
        <v/>
      </c>
      <c r="E15" s="669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561" t="str">
        <f t="shared" si="1"/>
        <v/>
      </c>
      <c r="AL15" s="562" t="str">
        <f t="shared" si="2"/>
        <v/>
      </c>
      <c r="AM15" s="562" t="str">
        <f t="shared" si="3"/>
        <v/>
      </c>
      <c r="AN15" s="562" t="str">
        <f t="shared" si="4"/>
        <v/>
      </c>
      <c r="AO15" s="562" t="str">
        <f t="shared" si="5"/>
        <v/>
      </c>
      <c r="AP15" s="416"/>
      <c r="AQ15" s="413"/>
    </row>
    <row r="16" spans="2:43" s="429" customFormat="1" ht="17.100000000000001" customHeight="1">
      <c r="B16" s="413"/>
      <c r="C16" s="416"/>
      <c r="D16" s="428" t="str">
        <f>IF(ข้อมูลนร.2!D14="","",ข้อมูลนร.2!D14)</f>
        <v/>
      </c>
      <c r="E16" s="669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561" t="str">
        <f t="shared" si="1"/>
        <v/>
      </c>
      <c r="AL16" s="562" t="str">
        <f t="shared" si="2"/>
        <v/>
      </c>
      <c r="AM16" s="562" t="str">
        <f t="shared" si="3"/>
        <v/>
      </c>
      <c r="AN16" s="562" t="str">
        <f t="shared" si="4"/>
        <v/>
      </c>
      <c r="AO16" s="562" t="str">
        <f t="shared" si="5"/>
        <v/>
      </c>
      <c r="AP16" s="416"/>
      <c r="AQ16" s="413"/>
    </row>
    <row r="17" spans="2:43" s="429" customFormat="1" ht="17.100000000000001" customHeight="1">
      <c r="B17" s="413"/>
      <c r="C17" s="416"/>
      <c r="D17" s="428" t="str">
        <f>IF(ข้อมูลนร.2!D15="","",ข้อมูลนร.2!D15)</f>
        <v/>
      </c>
      <c r="E17" s="669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561" t="str">
        <f t="shared" si="1"/>
        <v/>
      </c>
      <c r="AL17" s="562" t="str">
        <f t="shared" si="2"/>
        <v/>
      </c>
      <c r="AM17" s="562" t="str">
        <f t="shared" si="3"/>
        <v/>
      </c>
      <c r="AN17" s="562" t="str">
        <f t="shared" si="4"/>
        <v/>
      </c>
      <c r="AO17" s="562" t="str">
        <f t="shared" si="5"/>
        <v/>
      </c>
      <c r="AP17" s="416"/>
      <c r="AQ17" s="413"/>
    </row>
    <row r="18" spans="2:43" s="429" customFormat="1" ht="17.100000000000001" customHeight="1">
      <c r="B18" s="413"/>
      <c r="C18" s="416"/>
      <c r="D18" s="428" t="str">
        <f>IF(ข้อมูลนร.2!D16="","",ข้อมูลนร.2!D16)</f>
        <v/>
      </c>
      <c r="E18" s="669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561" t="str">
        <f t="shared" si="1"/>
        <v/>
      </c>
      <c r="AL18" s="562" t="str">
        <f t="shared" si="2"/>
        <v/>
      </c>
      <c r="AM18" s="562" t="str">
        <f t="shared" si="3"/>
        <v/>
      </c>
      <c r="AN18" s="562" t="str">
        <f t="shared" si="4"/>
        <v/>
      </c>
      <c r="AO18" s="562" t="str">
        <f t="shared" si="5"/>
        <v/>
      </c>
      <c r="AP18" s="416"/>
      <c r="AQ18" s="413"/>
    </row>
    <row r="19" spans="2:43" s="429" customFormat="1" ht="17.100000000000001" customHeight="1">
      <c r="B19" s="413"/>
      <c r="C19" s="416"/>
      <c r="D19" s="428" t="str">
        <f>IF(ข้อมูลนร.2!D17="","",ข้อมูลนร.2!D17)</f>
        <v/>
      </c>
      <c r="E19" s="669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561" t="str">
        <f t="shared" si="1"/>
        <v/>
      </c>
      <c r="AL19" s="562" t="str">
        <f t="shared" si="2"/>
        <v/>
      </c>
      <c r="AM19" s="562" t="str">
        <f t="shared" si="3"/>
        <v/>
      </c>
      <c r="AN19" s="562" t="str">
        <f t="shared" si="4"/>
        <v/>
      </c>
      <c r="AO19" s="562" t="str">
        <f t="shared" si="5"/>
        <v/>
      </c>
      <c r="AP19" s="416"/>
      <c r="AQ19" s="413"/>
    </row>
    <row r="20" spans="2:43" s="429" customFormat="1" ht="17.100000000000001" customHeight="1">
      <c r="B20" s="413"/>
      <c r="C20" s="416"/>
      <c r="D20" s="428" t="str">
        <f>IF(ข้อมูลนร.2!D18="","",ข้อมูลนร.2!D18)</f>
        <v/>
      </c>
      <c r="E20" s="669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561" t="str">
        <f t="shared" si="1"/>
        <v/>
      </c>
      <c r="AL20" s="562" t="str">
        <f t="shared" si="2"/>
        <v/>
      </c>
      <c r="AM20" s="562" t="str">
        <f t="shared" si="3"/>
        <v/>
      </c>
      <c r="AN20" s="562" t="str">
        <f t="shared" si="4"/>
        <v/>
      </c>
      <c r="AO20" s="562" t="str">
        <f t="shared" si="5"/>
        <v/>
      </c>
      <c r="AP20" s="416"/>
      <c r="AQ20" s="413"/>
    </row>
    <row r="21" spans="2:43" s="429" customFormat="1" ht="17.100000000000001" customHeight="1">
      <c r="B21" s="413"/>
      <c r="C21" s="416"/>
      <c r="D21" s="428" t="str">
        <f>IF(ข้อมูลนร.2!D19="","",ข้อมูลนร.2!D19)</f>
        <v/>
      </c>
      <c r="E21" s="669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561" t="str">
        <f t="shared" si="1"/>
        <v/>
      </c>
      <c r="AL21" s="562" t="str">
        <f t="shared" si="2"/>
        <v/>
      </c>
      <c r="AM21" s="562" t="str">
        <f t="shared" si="3"/>
        <v/>
      </c>
      <c r="AN21" s="562" t="str">
        <f t="shared" si="4"/>
        <v/>
      </c>
      <c r="AO21" s="562" t="str">
        <f t="shared" si="5"/>
        <v/>
      </c>
      <c r="AP21" s="416"/>
      <c r="AQ21" s="413"/>
    </row>
    <row r="22" spans="2:43" s="429" customFormat="1" ht="17.100000000000001" customHeight="1">
      <c r="B22" s="413"/>
      <c r="C22" s="416"/>
      <c r="D22" s="428" t="str">
        <f>IF(ข้อมูลนร.2!D20="","",ข้อมูลนร.2!D20)</f>
        <v/>
      </c>
      <c r="E22" s="669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561" t="str">
        <f t="shared" si="1"/>
        <v/>
      </c>
      <c r="AL22" s="562" t="str">
        <f t="shared" si="2"/>
        <v/>
      </c>
      <c r="AM22" s="562" t="str">
        <f t="shared" si="3"/>
        <v/>
      </c>
      <c r="AN22" s="562" t="str">
        <f t="shared" si="4"/>
        <v/>
      </c>
      <c r="AO22" s="562" t="str">
        <f t="shared" si="5"/>
        <v/>
      </c>
      <c r="AP22" s="416"/>
      <c r="AQ22" s="413"/>
    </row>
    <row r="23" spans="2:43" s="429" customFormat="1" ht="17.100000000000001" customHeight="1">
      <c r="B23" s="413"/>
      <c r="C23" s="416"/>
      <c r="D23" s="428" t="str">
        <f>IF(ข้อมูลนร.2!D21="","",ข้อมูลนร.2!D21)</f>
        <v/>
      </c>
      <c r="E23" s="669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561" t="str">
        <f t="shared" si="1"/>
        <v/>
      </c>
      <c r="AL23" s="562" t="str">
        <f t="shared" si="2"/>
        <v/>
      </c>
      <c r="AM23" s="562" t="str">
        <f t="shared" si="3"/>
        <v/>
      </c>
      <c r="AN23" s="562" t="str">
        <f t="shared" si="4"/>
        <v/>
      </c>
      <c r="AO23" s="562" t="str">
        <f t="shared" si="5"/>
        <v/>
      </c>
      <c r="AP23" s="416"/>
      <c r="AQ23" s="413"/>
    </row>
    <row r="24" spans="2:43" s="429" customFormat="1" ht="17.100000000000001" customHeight="1">
      <c r="B24" s="413"/>
      <c r="C24" s="416"/>
      <c r="D24" s="428" t="str">
        <f>IF(ข้อมูลนร.2!D22="","",ข้อมูลนร.2!D22)</f>
        <v/>
      </c>
      <c r="E24" s="669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561" t="str">
        <f t="shared" si="1"/>
        <v/>
      </c>
      <c r="AL24" s="562" t="str">
        <f t="shared" si="2"/>
        <v/>
      </c>
      <c r="AM24" s="562" t="str">
        <f t="shared" si="3"/>
        <v/>
      </c>
      <c r="AN24" s="562" t="str">
        <f t="shared" si="4"/>
        <v/>
      </c>
      <c r="AO24" s="562" t="str">
        <f t="shared" si="5"/>
        <v/>
      </c>
      <c r="AP24" s="416"/>
      <c r="AQ24" s="413"/>
    </row>
    <row r="25" spans="2:43" s="429" customFormat="1" ht="17.100000000000001" customHeight="1">
      <c r="B25" s="413"/>
      <c r="C25" s="416"/>
      <c r="D25" s="428" t="str">
        <f>IF(ข้อมูลนร.2!D23="","",ข้อมูลนร.2!D23)</f>
        <v/>
      </c>
      <c r="E25" s="669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561" t="str">
        <f t="shared" si="1"/>
        <v/>
      </c>
      <c r="AL25" s="562" t="str">
        <f t="shared" si="2"/>
        <v/>
      </c>
      <c r="AM25" s="562" t="str">
        <f t="shared" si="3"/>
        <v/>
      </c>
      <c r="AN25" s="562" t="str">
        <f t="shared" si="4"/>
        <v/>
      </c>
      <c r="AO25" s="562" t="str">
        <f t="shared" si="5"/>
        <v/>
      </c>
      <c r="AP25" s="416"/>
      <c r="AQ25" s="413"/>
    </row>
    <row r="26" spans="2:43" s="429" customFormat="1" ht="17.100000000000001" customHeight="1">
      <c r="B26" s="413"/>
      <c r="C26" s="416"/>
      <c r="D26" s="428" t="str">
        <f>IF(ข้อมูลนร.2!D24="","",ข้อมูลนร.2!D24)</f>
        <v/>
      </c>
      <c r="E26" s="669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561" t="str">
        <f t="shared" si="1"/>
        <v/>
      </c>
      <c r="AL26" s="562" t="str">
        <f t="shared" si="2"/>
        <v/>
      </c>
      <c r="AM26" s="562" t="str">
        <f t="shared" si="3"/>
        <v/>
      </c>
      <c r="AN26" s="562" t="str">
        <f t="shared" si="4"/>
        <v/>
      </c>
      <c r="AO26" s="562" t="str">
        <f t="shared" si="5"/>
        <v/>
      </c>
      <c r="AP26" s="416"/>
      <c r="AQ26" s="413"/>
    </row>
    <row r="27" spans="2:43" s="429" customFormat="1" ht="17.100000000000001" customHeight="1">
      <c r="B27" s="413"/>
      <c r="C27" s="416"/>
      <c r="D27" s="428" t="str">
        <f>IF(ข้อมูลนร.2!D25="","",ข้อมูลนร.2!D25)</f>
        <v/>
      </c>
      <c r="E27" s="669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561" t="str">
        <f t="shared" si="1"/>
        <v/>
      </c>
      <c r="AL27" s="562" t="str">
        <f t="shared" si="2"/>
        <v/>
      </c>
      <c r="AM27" s="562" t="str">
        <f t="shared" si="3"/>
        <v/>
      </c>
      <c r="AN27" s="562" t="str">
        <f t="shared" si="4"/>
        <v/>
      </c>
      <c r="AO27" s="562" t="str">
        <f t="shared" si="5"/>
        <v/>
      </c>
      <c r="AP27" s="416"/>
      <c r="AQ27" s="413"/>
    </row>
    <row r="28" spans="2:43" s="429" customFormat="1" ht="17.100000000000001" customHeight="1">
      <c r="B28" s="413"/>
      <c r="C28" s="416"/>
      <c r="D28" s="428" t="str">
        <f>IF(ข้อมูลนร.2!D26="","",ข้อมูลนร.2!D26)</f>
        <v/>
      </c>
      <c r="E28" s="669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561" t="str">
        <f t="shared" si="1"/>
        <v/>
      </c>
      <c r="AL28" s="562" t="str">
        <f t="shared" si="2"/>
        <v/>
      </c>
      <c r="AM28" s="562" t="str">
        <f t="shared" si="3"/>
        <v/>
      </c>
      <c r="AN28" s="562" t="str">
        <f t="shared" si="4"/>
        <v/>
      </c>
      <c r="AO28" s="562" t="str">
        <f t="shared" si="5"/>
        <v/>
      </c>
      <c r="AP28" s="416"/>
      <c r="AQ28" s="413"/>
    </row>
    <row r="29" spans="2:43" s="429" customFormat="1" ht="17.100000000000001" customHeight="1">
      <c r="B29" s="413"/>
      <c r="C29" s="416"/>
      <c r="D29" s="428" t="str">
        <f>IF(ข้อมูลนร.2!D27="","",ข้อมูลนร.2!D27)</f>
        <v/>
      </c>
      <c r="E29" s="669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561" t="str">
        <f t="shared" si="1"/>
        <v/>
      </c>
      <c r="AL29" s="562" t="str">
        <f t="shared" si="2"/>
        <v/>
      </c>
      <c r="AM29" s="562" t="str">
        <f t="shared" si="3"/>
        <v/>
      </c>
      <c r="AN29" s="562" t="str">
        <f t="shared" si="4"/>
        <v/>
      </c>
      <c r="AO29" s="562" t="str">
        <f t="shared" si="5"/>
        <v/>
      </c>
      <c r="AP29" s="416"/>
      <c r="AQ29" s="413"/>
    </row>
    <row r="30" spans="2:43" s="429" customFormat="1" ht="17.100000000000001" customHeight="1">
      <c r="B30" s="413"/>
      <c r="C30" s="416"/>
      <c r="D30" s="428" t="str">
        <f>IF(ข้อมูลนร.2!D28="","",ข้อมูลนร.2!D28)</f>
        <v/>
      </c>
      <c r="E30" s="669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561" t="str">
        <f t="shared" si="1"/>
        <v/>
      </c>
      <c r="AL30" s="562" t="str">
        <f t="shared" si="2"/>
        <v/>
      </c>
      <c r="AM30" s="562" t="str">
        <f t="shared" si="3"/>
        <v/>
      </c>
      <c r="AN30" s="562" t="str">
        <f t="shared" si="4"/>
        <v/>
      </c>
      <c r="AO30" s="562" t="str">
        <f t="shared" si="5"/>
        <v/>
      </c>
      <c r="AP30" s="416"/>
      <c r="AQ30" s="413"/>
    </row>
    <row r="31" spans="2:43" s="429" customFormat="1" ht="17.100000000000001" customHeight="1">
      <c r="B31" s="413"/>
      <c r="C31" s="416"/>
      <c r="D31" s="428" t="str">
        <f>IF(ข้อมูลนร.2!D29="","",ข้อมูลนร.2!D29)</f>
        <v/>
      </c>
      <c r="E31" s="669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561" t="str">
        <f t="shared" si="1"/>
        <v/>
      </c>
      <c r="AL31" s="562" t="str">
        <f t="shared" si="2"/>
        <v/>
      </c>
      <c r="AM31" s="562" t="str">
        <f t="shared" si="3"/>
        <v/>
      </c>
      <c r="AN31" s="562" t="str">
        <f t="shared" si="4"/>
        <v/>
      </c>
      <c r="AO31" s="562" t="str">
        <f t="shared" si="5"/>
        <v/>
      </c>
      <c r="AP31" s="416"/>
      <c r="AQ31" s="413"/>
    </row>
    <row r="32" spans="2:43" s="429" customFormat="1" ht="17.100000000000001" customHeight="1">
      <c r="B32" s="413"/>
      <c r="C32" s="416"/>
      <c r="D32" s="428" t="str">
        <f>IF(ข้อมูลนร.2!D30="","",ข้อมูลนร.2!D30)</f>
        <v/>
      </c>
      <c r="E32" s="669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  <c r="AK32" s="561" t="str">
        <f t="shared" si="1"/>
        <v/>
      </c>
      <c r="AL32" s="562" t="str">
        <f t="shared" si="2"/>
        <v/>
      </c>
      <c r="AM32" s="562" t="str">
        <f t="shared" si="3"/>
        <v/>
      </c>
      <c r="AN32" s="562" t="str">
        <f t="shared" si="4"/>
        <v/>
      </c>
      <c r="AO32" s="562" t="str">
        <f t="shared" si="5"/>
        <v/>
      </c>
      <c r="AP32" s="416"/>
      <c r="AQ32" s="413"/>
    </row>
    <row r="33" spans="2:43" s="429" customFormat="1" ht="17.100000000000001" customHeight="1">
      <c r="B33" s="413"/>
      <c r="C33" s="416"/>
      <c r="D33" s="428" t="str">
        <f>IF(ข้อมูลนร.2!D31="","",ข้อมูลนร.2!D31)</f>
        <v/>
      </c>
      <c r="E33" s="669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561" t="str">
        <f t="shared" si="1"/>
        <v/>
      </c>
      <c r="AL33" s="562" t="str">
        <f t="shared" si="2"/>
        <v/>
      </c>
      <c r="AM33" s="562" t="str">
        <f t="shared" si="3"/>
        <v/>
      </c>
      <c r="AN33" s="562" t="str">
        <f t="shared" si="4"/>
        <v/>
      </c>
      <c r="AO33" s="562" t="str">
        <f t="shared" si="5"/>
        <v/>
      </c>
      <c r="AP33" s="416"/>
      <c r="AQ33" s="413"/>
    </row>
    <row r="34" spans="2:43" s="429" customFormat="1" ht="17.100000000000001" customHeight="1">
      <c r="B34" s="413"/>
      <c r="C34" s="416"/>
      <c r="D34" s="428" t="str">
        <f>IF(ข้อมูลนร.2!D32="","",ข้อมูลนร.2!D32)</f>
        <v/>
      </c>
      <c r="E34" s="669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561" t="str">
        <f t="shared" si="1"/>
        <v/>
      </c>
      <c r="AL34" s="562" t="str">
        <f t="shared" si="2"/>
        <v/>
      </c>
      <c r="AM34" s="562" t="str">
        <f t="shared" si="3"/>
        <v/>
      </c>
      <c r="AN34" s="562" t="str">
        <f t="shared" si="4"/>
        <v/>
      </c>
      <c r="AO34" s="562" t="str">
        <f t="shared" si="5"/>
        <v/>
      </c>
      <c r="AP34" s="416"/>
      <c r="AQ34" s="413"/>
    </row>
    <row r="35" spans="2:43" s="429" customFormat="1" ht="17.100000000000001" customHeight="1">
      <c r="B35" s="413"/>
      <c r="C35" s="416"/>
      <c r="D35" s="428" t="str">
        <f>IF(ข้อมูลนร.2!D33="","",ข้อมูลนร.2!D33)</f>
        <v/>
      </c>
      <c r="E35" s="669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561" t="str">
        <f t="shared" si="1"/>
        <v/>
      </c>
      <c r="AL35" s="562" t="str">
        <f t="shared" si="2"/>
        <v/>
      </c>
      <c r="AM35" s="562" t="str">
        <f t="shared" si="3"/>
        <v/>
      </c>
      <c r="AN35" s="562" t="str">
        <f t="shared" si="4"/>
        <v/>
      </c>
      <c r="AO35" s="562" t="str">
        <f t="shared" si="5"/>
        <v/>
      </c>
      <c r="AP35" s="416"/>
      <c r="AQ35" s="413"/>
    </row>
    <row r="36" spans="2:43" s="429" customFormat="1" ht="17.100000000000001" customHeight="1">
      <c r="B36" s="413"/>
      <c r="C36" s="416"/>
      <c r="D36" s="428" t="str">
        <f>IF(ข้อมูลนร.2!D34="","",ข้อมูลนร.2!D34)</f>
        <v/>
      </c>
      <c r="E36" s="669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561" t="str">
        <f t="shared" si="1"/>
        <v/>
      </c>
      <c r="AL36" s="562" t="str">
        <f t="shared" si="2"/>
        <v/>
      </c>
      <c r="AM36" s="562" t="str">
        <f t="shared" si="3"/>
        <v/>
      </c>
      <c r="AN36" s="562" t="str">
        <f t="shared" si="4"/>
        <v/>
      </c>
      <c r="AO36" s="562" t="str">
        <f t="shared" si="5"/>
        <v/>
      </c>
      <c r="AP36" s="416"/>
      <c r="AQ36" s="413"/>
    </row>
    <row r="37" spans="2:43" s="429" customFormat="1" ht="17.100000000000001" customHeight="1">
      <c r="B37" s="413"/>
      <c r="C37" s="416"/>
      <c r="D37" s="428" t="str">
        <f>IF(ข้อมูลนร.2!D35="","",ข้อมูลนร.2!D35)</f>
        <v/>
      </c>
      <c r="E37" s="669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561" t="str">
        <f t="shared" si="1"/>
        <v/>
      </c>
      <c r="AL37" s="562" t="str">
        <f t="shared" si="2"/>
        <v/>
      </c>
      <c r="AM37" s="562" t="str">
        <f t="shared" si="3"/>
        <v/>
      </c>
      <c r="AN37" s="562" t="str">
        <f t="shared" si="4"/>
        <v/>
      </c>
      <c r="AO37" s="562" t="str">
        <f t="shared" si="5"/>
        <v/>
      </c>
      <c r="AP37" s="416"/>
      <c r="AQ37" s="413"/>
    </row>
    <row r="38" spans="2:43" s="429" customFormat="1" ht="17.100000000000001" customHeight="1">
      <c r="B38" s="413"/>
      <c r="C38" s="416"/>
      <c r="D38" s="428" t="str">
        <f>IF(ข้อมูลนร.2!D36="","",ข้อมูลนร.2!D36)</f>
        <v/>
      </c>
      <c r="E38" s="669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561" t="str">
        <f t="shared" si="1"/>
        <v/>
      </c>
      <c r="AL38" s="562" t="str">
        <f t="shared" si="2"/>
        <v/>
      </c>
      <c r="AM38" s="562" t="str">
        <f t="shared" si="3"/>
        <v/>
      </c>
      <c r="AN38" s="562" t="str">
        <f t="shared" si="4"/>
        <v/>
      </c>
      <c r="AO38" s="562" t="str">
        <f t="shared" si="5"/>
        <v/>
      </c>
      <c r="AP38" s="416"/>
      <c r="AQ38" s="413"/>
    </row>
    <row r="39" spans="2:43" s="429" customFormat="1" ht="17.100000000000001" customHeight="1">
      <c r="B39" s="413"/>
      <c r="C39" s="416"/>
      <c r="D39" s="428" t="str">
        <f>IF(ข้อมูลนร.2!D37="","",ข้อมูลนร.2!D37)</f>
        <v/>
      </c>
      <c r="E39" s="669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561" t="str">
        <f t="shared" si="1"/>
        <v/>
      </c>
      <c r="AL39" s="562" t="str">
        <f t="shared" si="2"/>
        <v/>
      </c>
      <c r="AM39" s="562" t="str">
        <f t="shared" si="3"/>
        <v/>
      </c>
      <c r="AN39" s="562" t="str">
        <f t="shared" si="4"/>
        <v/>
      </c>
      <c r="AO39" s="562" t="str">
        <f t="shared" si="5"/>
        <v/>
      </c>
      <c r="AP39" s="416"/>
      <c r="AQ39" s="413"/>
    </row>
    <row r="40" spans="2:43" s="429" customFormat="1" ht="17.100000000000001" customHeight="1">
      <c r="B40" s="413"/>
      <c r="C40" s="416"/>
      <c r="D40" s="428" t="str">
        <f>IF(ข้อมูลนร.2!D38="","",ข้อมูลนร.2!D38)</f>
        <v/>
      </c>
      <c r="E40" s="669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561" t="str">
        <f t="shared" si="1"/>
        <v/>
      </c>
      <c r="AL40" s="562" t="str">
        <f t="shared" si="2"/>
        <v/>
      </c>
      <c r="AM40" s="562" t="str">
        <f t="shared" si="3"/>
        <v/>
      </c>
      <c r="AN40" s="562" t="str">
        <f t="shared" si="4"/>
        <v/>
      </c>
      <c r="AO40" s="562" t="str">
        <f t="shared" si="5"/>
        <v/>
      </c>
      <c r="AP40" s="416"/>
      <c r="AQ40" s="413"/>
    </row>
    <row r="41" spans="2:43" s="429" customFormat="1" ht="17.100000000000001" customHeight="1">
      <c r="B41" s="413"/>
      <c r="C41" s="416"/>
      <c r="D41" s="428" t="str">
        <f>IF(ข้อมูลนร.2!D39="","",ข้อมูลนร.2!D39)</f>
        <v/>
      </c>
      <c r="E41" s="669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561" t="str">
        <f t="shared" si="1"/>
        <v/>
      </c>
      <c r="AL41" s="562" t="str">
        <f t="shared" si="2"/>
        <v/>
      </c>
      <c r="AM41" s="562" t="str">
        <f t="shared" si="3"/>
        <v/>
      </c>
      <c r="AN41" s="562" t="str">
        <f t="shared" si="4"/>
        <v/>
      </c>
      <c r="AO41" s="562" t="str">
        <f t="shared" si="5"/>
        <v/>
      </c>
      <c r="AP41" s="416"/>
      <c r="AQ41" s="413"/>
    </row>
    <row r="42" spans="2:43" s="429" customFormat="1" ht="17.100000000000001" customHeight="1">
      <c r="B42" s="413"/>
      <c r="C42" s="416"/>
      <c r="D42" s="428" t="str">
        <f>IF(ข้อมูลนร.2!D40="","",ข้อมูลนร.2!D40)</f>
        <v/>
      </c>
      <c r="E42" s="669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561" t="str">
        <f t="shared" si="1"/>
        <v/>
      </c>
      <c r="AL42" s="562" t="str">
        <f t="shared" si="2"/>
        <v/>
      </c>
      <c r="AM42" s="562" t="str">
        <f t="shared" si="3"/>
        <v/>
      </c>
      <c r="AN42" s="562" t="str">
        <f t="shared" si="4"/>
        <v/>
      </c>
      <c r="AO42" s="562" t="str">
        <f t="shared" si="5"/>
        <v/>
      </c>
      <c r="AP42" s="416"/>
      <c r="AQ42" s="413"/>
    </row>
    <row r="43" spans="2:43" s="429" customFormat="1" ht="17.100000000000001" customHeight="1">
      <c r="B43" s="413"/>
      <c r="C43" s="416"/>
      <c r="D43" s="428" t="str">
        <f>IF(ข้อมูลนร.2!D41="","",ข้อมูลนร.2!D41)</f>
        <v/>
      </c>
      <c r="E43" s="669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561" t="str">
        <f t="shared" si="1"/>
        <v/>
      </c>
      <c r="AL43" s="562" t="str">
        <f t="shared" si="2"/>
        <v/>
      </c>
      <c r="AM43" s="562" t="str">
        <f t="shared" si="3"/>
        <v/>
      </c>
      <c r="AN43" s="562" t="str">
        <f t="shared" si="4"/>
        <v/>
      </c>
      <c r="AO43" s="562" t="str">
        <f t="shared" si="5"/>
        <v/>
      </c>
      <c r="AP43" s="416"/>
      <c r="AQ43" s="413"/>
    </row>
    <row r="44" spans="2:43" s="429" customFormat="1" ht="17.100000000000001" customHeight="1">
      <c r="B44" s="413"/>
      <c r="C44" s="416"/>
      <c r="D44" s="428" t="str">
        <f>IF(ข้อมูลนร.2!D42="","",ข้อมูลนร.2!D42)</f>
        <v/>
      </c>
      <c r="E44" s="669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561" t="str">
        <f t="shared" si="1"/>
        <v/>
      </c>
      <c r="AL44" s="562" t="str">
        <f t="shared" si="2"/>
        <v/>
      </c>
      <c r="AM44" s="562" t="str">
        <f t="shared" si="3"/>
        <v/>
      </c>
      <c r="AN44" s="562" t="str">
        <f t="shared" si="4"/>
        <v/>
      </c>
      <c r="AO44" s="562" t="str">
        <f t="shared" si="5"/>
        <v/>
      </c>
      <c r="AP44" s="416"/>
      <c r="AQ44" s="413"/>
    </row>
    <row r="45" spans="2:43" s="429" customFormat="1" ht="17.100000000000001" customHeight="1">
      <c r="B45" s="413"/>
      <c r="C45" s="416"/>
      <c r="D45" s="428" t="str">
        <f>IF(ข้อมูลนร.2!D43="","",ข้อมูลนร.2!D43)</f>
        <v/>
      </c>
      <c r="E45" s="669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561" t="str">
        <f t="shared" si="1"/>
        <v/>
      </c>
      <c r="AL45" s="562" t="str">
        <f t="shared" si="2"/>
        <v/>
      </c>
      <c r="AM45" s="562" t="str">
        <f t="shared" si="3"/>
        <v/>
      </c>
      <c r="AN45" s="562" t="str">
        <f t="shared" si="4"/>
        <v/>
      </c>
      <c r="AO45" s="562" t="str">
        <f t="shared" si="5"/>
        <v/>
      </c>
      <c r="AP45" s="416"/>
      <c r="AQ45" s="413"/>
    </row>
    <row r="46" spans="2:43" s="429" customFormat="1" ht="17.100000000000001" customHeight="1">
      <c r="B46" s="413"/>
      <c r="C46" s="416"/>
      <c r="D46" s="428" t="str">
        <f>IF(ข้อมูลนร.2!D44="","",ข้อมูลนร.2!D44)</f>
        <v/>
      </c>
      <c r="E46" s="669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561" t="str">
        <f t="shared" si="1"/>
        <v/>
      </c>
      <c r="AL46" s="562" t="str">
        <f t="shared" si="2"/>
        <v/>
      </c>
      <c r="AM46" s="562" t="str">
        <f t="shared" si="3"/>
        <v/>
      </c>
      <c r="AN46" s="562" t="str">
        <f t="shared" si="4"/>
        <v/>
      </c>
      <c r="AO46" s="562" t="str">
        <f t="shared" si="5"/>
        <v/>
      </c>
      <c r="AP46" s="416"/>
      <c r="AQ46" s="413"/>
    </row>
    <row r="47" spans="2:43" s="429" customFormat="1" ht="17.100000000000001" customHeight="1">
      <c r="B47" s="413"/>
      <c r="C47" s="416"/>
      <c r="D47" s="428" t="str">
        <f>IF(ข้อมูลนร.2!D45="","",ข้อมูลนร.2!D45)</f>
        <v/>
      </c>
      <c r="E47" s="669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561" t="str">
        <f t="shared" si="1"/>
        <v/>
      </c>
      <c r="AL47" s="562" t="str">
        <f t="shared" si="2"/>
        <v/>
      </c>
      <c r="AM47" s="562" t="str">
        <f t="shared" si="3"/>
        <v/>
      </c>
      <c r="AN47" s="562" t="str">
        <f t="shared" si="4"/>
        <v/>
      </c>
      <c r="AO47" s="562" t="str">
        <f t="shared" si="5"/>
        <v/>
      </c>
      <c r="AP47" s="416"/>
      <c r="AQ47" s="413"/>
    </row>
    <row r="48" spans="2:43" s="429" customFormat="1" ht="17.100000000000001" customHeight="1">
      <c r="B48" s="413"/>
      <c r="C48" s="416"/>
      <c r="D48" s="428" t="str">
        <f>IF(ข้อมูลนร.2!D46="","",ข้อมูลนร.2!D46)</f>
        <v/>
      </c>
      <c r="E48" s="669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561" t="str">
        <f t="shared" si="1"/>
        <v/>
      </c>
      <c r="AL48" s="562" t="str">
        <f t="shared" si="2"/>
        <v/>
      </c>
      <c r="AM48" s="562" t="str">
        <f t="shared" si="3"/>
        <v/>
      </c>
      <c r="AN48" s="562" t="str">
        <f t="shared" si="4"/>
        <v/>
      </c>
      <c r="AO48" s="562" t="str">
        <f t="shared" si="5"/>
        <v/>
      </c>
      <c r="AP48" s="416"/>
      <c r="AQ48" s="413"/>
    </row>
    <row r="49" spans="2:43">
      <c r="B49" s="412"/>
      <c r="C49" s="415"/>
      <c r="D49" s="670" t="s">
        <v>321</v>
      </c>
      <c r="E49" s="671"/>
      <c r="F49" s="672"/>
      <c r="G49" s="673"/>
      <c r="H49" s="673"/>
      <c r="I49" s="673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4"/>
      <c r="AL49" s="675"/>
      <c r="AM49" s="676"/>
      <c r="AN49" s="676"/>
      <c r="AO49" s="677"/>
      <c r="AP49" s="415"/>
      <c r="AQ49" s="412"/>
    </row>
    <row r="50" spans="2:43">
      <c r="B50" s="412"/>
      <c r="C50" s="415"/>
      <c r="D50" s="416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45"/>
      <c r="AL50" s="445"/>
      <c r="AM50" s="445"/>
      <c r="AN50" s="445"/>
      <c r="AO50" s="445"/>
      <c r="AP50" s="415"/>
      <c r="AQ50" s="412"/>
    </row>
    <row r="51" spans="2:43">
      <c r="B51" s="412"/>
      <c r="C51" s="412"/>
      <c r="D51" s="413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44"/>
      <c r="AL51" s="444"/>
      <c r="AM51" s="444"/>
      <c r="AN51" s="444"/>
      <c r="AO51" s="444"/>
      <c r="AP51" s="412"/>
      <c r="AQ51" s="412"/>
    </row>
  </sheetData>
  <sheetProtection algorithmName="SHA-512" hashValue="cOmRDTF7CBExh9QgwuCZ4qF6iDFYc6mP/VC8FYJUur6BAffA/5yA2f9hnyv+Hr3r2E3UYCHlJg0ZZPY1p69Fhw==" saltValue="ir/gRagi3xQC5RqHXGfTkw==" spinCount="100000" sheet="1" objects="1" scenarios="1" formatCells="0"/>
  <protectedRanges>
    <protectedRange sqref="F49 V9:V48 AC9:AC48 F7:AJ8" name="ช่วง1"/>
    <protectedRange sqref="R9:U9 F10:U48 W9:AB48 AD9:AJ48" name="ช่วง1_3"/>
    <protectedRange sqref="F9:Q9" name="ช่วง1_2_1"/>
  </protectedRanges>
  <mergeCells count="15">
    <mergeCell ref="E9:E48"/>
    <mergeCell ref="D49:E49"/>
    <mergeCell ref="F49:AK49"/>
    <mergeCell ref="AL49:AO49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8">
    <cfRule type="cellIs" dxfId="29" priority="1" operator="equal">
      <formula>"ข"</formula>
    </cfRule>
    <cfRule type="cellIs" dxfId="28" priority="2" operator="equal">
      <formula>"ล"</formula>
    </cfRule>
    <cfRule type="cellIs" dxfId="27" priority="3" operator="equal">
      <formula>"ป"</formula>
    </cfRule>
    <cfRule type="cellIs" dxfId="26" priority="4" operator="equal">
      <formula>"/"</formula>
    </cfRule>
  </conditionalFormatting>
  <pageMargins left="0.31496062992125984" right="0" top="0.39370078740157483" bottom="7.874015748031496E-2" header="0.31496062992125984" footer="0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F9:AJ48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51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414" customWidth="1"/>
    <col min="2" max="2" width="4.625" style="414" customWidth="1"/>
    <col min="3" max="3" width="3.625" style="414" customWidth="1"/>
    <col min="4" max="4" width="3.125" style="429" customWidth="1"/>
    <col min="5" max="5" width="3.125" style="414" customWidth="1"/>
    <col min="6" max="36" width="2.25" style="414" customWidth="1"/>
    <col min="37" max="37" width="3.625" style="446" customWidth="1"/>
    <col min="38" max="41" width="3.25" style="446" customWidth="1"/>
    <col min="42" max="42" width="3.625" style="414" customWidth="1"/>
    <col min="43" max="43" width="4.625" style="414" customWidth="1"/>
    <col min="44" max="16384" width="9" style="414"/>
  </cols>
  <sheetData>
    <row r="1" spans="2:43">
      <c r="B1" s="412"/>
      <c r="C1" s="412"/>
      <c r="D1" s="413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44"/>
      <c r="AL1" s="444"/>
      <c r="AM1" s="444"/>
      <c r="AN1" s="444"/>
      <c r="AO1" s="444"/>
      <c r="AP1" s="412"/>
      <c r="AQ1" s="412"/>
    </row>
    <row r="2" spans="2:43" ht="21.95" customHeight="1">
      <c r="B2" s="412"/>
      <c r="C2" s="415"/>
      <c r="D2" s="416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445"/>
      <c r="AM2" s="445"/>
      <c r="AN2" s="445"/>
      <c r="AO2" s="445"/>
      <c r="AP2" s="415"/>
      <c r="AQ2" s="412"/>
    </row>
    <row r="3" spans="2:43" s="446" customFormat="1" ht="20.100000000000001" customHeight="1">
      <c r="B3" s="444"/>
      <c r="C3" s="445"/>
      <c r="D3" s="679" t="s">
        <v>308</v>
      </c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445"/>
      <c r="AQ3" s="444"/>
    </row>
    <row r="4" spans="2:43" ht="5.0999999999999996" customHeight="1">
      <c r="B4" s="412"/>
      <c r="C4" s="415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48"/>
      <c r="AL4" s="445"/>
      <c r="AM4" s="445"/>
      <c r="AN4" s="445"/>
      <c r="AO4" s="445"/>
      <c r="AP4" s="415"/>
      <c r="AQ4" s="412"/>
    </row>
    <row r="5" spans="2:43">
      <c r="B5" s="412"/>
      <c r="C5" s="415"/>
      <c r="D5" s="680" t="s">
        <v>37</v>
      </c>
      <c r="E5" s="418"/>
      <c r="F5" s="682" t="s">
        <v>309</v>
      </c>
      <c r="G5" s="682"/>
      <c r="H5" s="682"/>
      <c r="I5" s="682"/>
      <c r="J5" s="683"/>
      <c r="K5" s="684">
        <v>2</v>
      </c>
      <c r="L5" s="684"/>
      <c r="M5" s="684"/>
      <c r="N5" s="685" t="s">
        <v>310</v>
      </c>
      <c r="O5" s="685"/>
      <c r="P5" s="685"/>
      <c r="Q5" s="685"/>
      <c r="R5" s="685"/>
      <c r="S5" s="684" t="s">
        <v>327</v>
      </c>
      <c r="T5" s="684"/>
      <c r="U5" s="684"/>
      <c r="V5" s="684"/>
      <c r="W5" s="684"/>
      <c r="X5" s="684"/>
      <c r="Y5" s="684"/>
      <c r="Z5" s="684"/>
      <c r="AA5" s="685" t="s">
        <v>312</v>
      </c>
      <c r="AB5" s="685"/>
      <c r="AC5" s="685"/>
      <c r="AD5" s="685"/>
      <c r="AE5" s="684">
        <v>2566</v>
      </c>
      <c r="AF5" s="684"/>
      <c r="AG5" s="684"/>
      <c r="AH5" s="684"/>
      <c r="AI5" s="419"/>
      <c r="AJ5" s="420"/>
      <c r="AK5" s="421"/>
      <c r="AL5" s="686" t="s">
        <v>313</v>
      </c>
      <c r="AM5" s="687"/>
      <c r="AN5" s="687"/>
      <c r="AO5" s="688"/>
      <c r="AP5" s="415"/>
      <c r="AQ5" s="412"/>
    </row>
    <row r="6" spans="2:43" ht="17.45" customHeight="1">
      <c r="B6" s="412"/>
      <c r="C6" s="415"/>
      <c r="D6" s="681"/>
      <c r="E6" s="423" t="s">
        <v>314</v>
      </c>
      <c r="F6" s="560">
        <v>1</v>
      </c>
      <c r="G6" s="560">
        <f>F6+1</f>
        <v>2</v>
      </c>
      <c r="H6" s="560">
        <f t="shared" ref="H6:AI6" si="0">G6+1</f>
        <v>3</v>
      </c>
      <c r="I6" s="560">
        <f t="shared" si="0"/>
        <v>4</v>
      </c>
      <c r="J6" s="560">
        <f t="shared" si="0"/>
        <v>5</v>
      </c>
      <c r="K6" s="560">
        <f t="shared" si="0"/>
        <v>6</v>
      </c>
      <c r="L6" s="560">
        <f t="shared" si="0"/>
        <v>7</v>
      </c>
      <c r="M6" s="560">
        <f t="shared" si="0"/>
        <v>8</v>
      </c>
      <c r="N6" s="560">
        <f t="shared" si="0"/>
        <v>9</v>
      </c>
      <c r="O6" s="560">
        <f t="shared" si="0"/>
        <v>10</v>
      </c>
      <c r="P6" s="560">
        <f t="shared" si="0"/>
        <v>11</v>
      </c>
      <c r="Q6" s="560">
        <f t="shared" si="0"/>
        <v>12</v>
      </c>
      <c r="R6" s="560">
        <f t="shared" si="0"/>
        <v>13</v>
      </c>
      <c r="S6" s="560">
        <f t="shared" si="0"/>
        <v>14</v>
      </c>
      <c r="T6" s="560">
        <f t="shared" si="0"/>
        <v>15</v>
      </c>
      <c r="U6" s="560">
        <f t="shared" si="0"/>
        <v>16</v>
      </c>
      <c r="V6" s="560">
        <f t="shared" si="0"/>
        <v>17</v>
      </c>
      <c r="W6" s="560">
        <f t="shared" si="0"/>
        <v>18</v>
      </c>
      <c r="X6" s="560">
        <f t="shared" si="0"/>
        <v>19</v>
      </c>
      <c r="Y6" s="560">
        <f t="shared" si="0"/>
        <v>20</v>
      </c>
      <c r="Z6" s="560">
        <f t="shared" si="0"/>
        <v>21</v>
      </c>
      <c r="AA6" s="560">
        <f t="shared" si="0"/>
        <v>22</v>
      </c>
      <c r="AB6" s="560">
        <f t="shared" si="0"/>
        <v>23</v>
      </c>
      <c r="AC6" s="560">
        <f t="shared" si="0"/>
        <v>24</v>
      </c>
      <c r="AD6" s="560">
        <f t="shared" si="0"/>
        <v>25</v>
      </c>
      <c r="AE6" s="560">
        <f t="shared" si="0"/>
        <v>26</v>
      </c>
      <c r="AF6" s="560">
        <f t="shared" si="0"/>
        <v>27</v>
      </c>
      <c r="AG6" s="560">
        <f t="shared" si="0"/>
        <v>28</v>
      </c>
      <c r="AH6" s="560">
        <f t="shared" si="0"/>
        <v>29</v>
      </c>
      <c r="AI6" s="560">
        <f t="shared" si="0"/>
        <v>30</v>
      </c>
      <c r="AJ6" s="560">
        <f>AI6+1</f>
        <v>31</v>
      </c>
      <c r="AK6" s="558" t="s">
        <v>17</v>
      </c>
      <c r="AL6" s="689" t="str">
        <f>IF(S5="","",S5)</f>
        <v>พฤศจิกายน</v>
      </c>
      <c r="AM6" s="690"/>
      <c r="AN6" s="690"/>
      <c r="AO6" s="691"/>
      <c r="AP6" s="415"/>
      <c r="AQ6" s="412"/>
    </row>
    <row r="7" spans="2:43" ht="17.45" customHeight="1">
      <c r="B7" s="412"/>
      <c r="C7" s="415"/>
      <c r="D7" s="681"/>
      <c r="E7" s="424" t="s">
        <v>315</v>
      </c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559" t="s">
        <v>316</v>
      </c>
      <c r="AL7" s="692"/>
      <c r="AM7" s="693"/>
      <c r="AN7" s="693"/>
      <c r="AO7" s="694"/>
      <c r="AP7" s="415"/>
      <c r="AQ7" s="412"/>
    </row>
    <row r="8" spans="2:43" ht="15.75" customHeight="1">
      <c r="B8" s="412"/>
      <c r="C8" s="415"/>
      <c r="D8" s="426"/>
      <c r="E8" s="42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7"/>
      <c r="Z8" s="447"/>
      <c r="AA8" s="447"/>
      <c r="AB8" s="447"/>
      <c r="AC8" s="447"/>
      <c r="AD8" s="447"/>
      <c r="AE8" s="447"/>
      <c r="AF8" s="447"/>
      <c r="AG8" s="447"/>
      <c r="AH8" s="447"/>
      <c r="AI8" s="447"/>
      <c r="AJ8" s="447"/>
      <c r="AK8" s="421">
        <f>COUNTA(F8:AJ8)</f>
        <v>0</v>
      </c>
      <c r="AL8" s="424" t="s">
        <v>317</v>
      </c>
      <c r="AM8" s="424" t="s">
        <v>318</v>
      </c>
      <c r="AN8" s="424" t="s">
        <v>319</v>
      </c>
      <c r="AO8" s="424" t="s">
        <v>320</v>
      </c>
      <c r="AP8" s="415"/>
      <c r="AQ8" s="412"/>
    </row>
    <row r="9" spans="2:43" s="429" customFormat="1" ht="17.100000000000001" customHeight="1">
      <c r="B9" s="413"/>
      <c r="C9" s="416"/>
      <c r="D9" s="428" t="str">
        <f>IF(ข้อมูลนร.2!D7="","",ข้อมูลนร.2!D7)</f>
        <v>1</v>
      </c>
      <c r="E9" s="668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561">
        <f>IF(D9="","",COUNTIF(F9:AJ9,"/"))</f>
        <v>0</v>
      </c>
      <c r="AL9" s="562">
        <f>IF(D9="","",COUNTIF(F9:AJ9,"/"))</f>
        <v>0</v>
      </c>
      <c r="AM9" s="562">
        <f>IF(D9="","",COUNTIF(F9:AJ9,"ป"))</f>
        <v>0</v>
      </c>
      <c r="AN9" s="562">
        <f>IF(D9="","",COUNTIF(F9:AJ9,"ล"))</f>
        <v>0</v>
      </c>
      <c r="AO9" s="562">
        <f>IF(D9="","",COUNTIF(F9:AJ9,"ข"))</f>
        <v>0</v>
      </c>
      <c r="AP9" s="416"/>
      <c r="AQ9" s="413"/>
    </row>
    <row r="10" spans="2:43" s="429" customFormat="1" ht="17.100000000000001" customHeight="1">
      <c r="B10" s="413"/>
      <c r="C10" s="416"/>
      <c r="D10" s="428" t="str">
        <f>IF(ข้อมูลนร.2!D8="","",ข้อมูลนร.2!D8)</f>
        <v>2</v>
      </c>
      <c r="E10" s="669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425"/>
      <c r="AA10" s="425"/>
      <c r="AB10" s="425"/>
      <c r="AC10" s="425"/>
      <c r="AD10" s="425"/>
      <c r="AE10" s="425"/>
      <c r="AF10" s="425"/>
      <c r="AG10" s="425"/>
      <c r="AH10" s="425"/>
      <c r="AI10" s="425"/>
      <c r="AJ10" s="425"/>
      <c r="AK10" s="561">
        <f t="shared" ref="AK10:AK48" si="1">IF(D10="","",COUNTIF(F10:AJ10,"/"))</f>
        <v>0</v>
      </c>
      <c r="AL10" s="562">
        <f t="shared" ref="AL10:AL48" si="2">IF(D10="","",COUNTIF(F10:AJ10,"/"))</f>
        <v>0</v>
      </c>
      <c r="AM10" s="562">
        <f t="shared" ref="AM10:AM48" si="3">IF(D10="","",COUNTIF(F10:AJ10,"ป"))</f>
        <v>0</v>
      </c>
      <c r="AN10" s="562">
        <f t="shared" ref="AN10:AN48" si="4">IF(D10="","",COUNTIF(F10:AJ10,"ล"))</f>
        <v>0</v>
      </c>
      <c r="AO10" s="562">
        <f t="shared" ref="AO10:AO48" si="5">IF(D10="","",COUNTIF(F10:AJ10,"ข"))</f>
        <v>0</v>
      </c>
      <c r="AP10" s="416"/>
      <c r="AQ10" s="413"/>
    </row>
    <row r="11" spans="2:43" s="429" customFormat="1" ht="17.100000000000001" customHeight="1">
      <c r="B11" s="413"/>
      <c r="C11" s="416"/>
      <c r="D11" s="428" t="str">
        <f>IF(ข้อมูลนร.2!D9="","",ข้อมูลนร.2!D9)</f>
        <v>3</v>
      </c>
      <c r="E11" s="669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  <c r="AG11" s="425"/>
      <c r="AH11" s="425"/>
      <c r="AI11" s="425"/>
      <c r="AJ11" s="425"/>
      <c r="AK11" s="561">
        <f t="shared" si="1"/>
        <v>0</v>
      </c>
      <c r="AL11" s="562">
        <f t="shared" si="2"/>
        <v>0</v>
      </c>
      <c r="AM11" s="562">
        <f t="shared" si="3"/>
        <v>0</v>
      </c>
      <c r="AN11" s="562">
        <f t="shared" si="4"/>
        <v>0</v>
      </c>
      <c r="AO11" s="562">
        <f t="shared" si="5"/>
        <v>0</v>
      </c>
      <c r="AP11" s="416"/>
      <c r="AQ11" s="413"/>
    </row>
    <row r="12" spans="2:43" s="429" customFormat="1" ht="17.100000000000001" customHeight="1">
      <c r="B12" s="413"/>
      <c r="C12" s="416"/>
      <c r="D12" s="428" t="str">
        <f>IF(ข้อมูลนร.2!D10="","",ข้อมูลนร.2!D10)</f>
        <v/>
      </c>
      <c r="E12" s="669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561" t="str">
        <f t="shared" si="1"/>
        <v/>
      </c>
      <c r="AL12" s="562" t="str">
        <f t="shared" si="2"/>
        <v/>
      </c>
      <c r="AM12" s="562" t="str">
        <f t="shared" si="3"/>
        <v/>
      </c>
      <c r="AN12" s="562" t="str">
        <f t="shared" si="4"/>
        <v/>
      </c>
      <c r="AO12" s="562" t="str">
        <f t="shared" si="5"/>
        <v/>
      </c>
      <c r="AP12" s="416"/>
      <c r="AQ12" s="413"/>
    </row>
    <row r="13" spans="2:43" s="429" customFormat="1" ht="17.100000000000001" customHeight="1">
      <c r="B13" s="413"/>
      <c r="C13" s="416"/>
      <c r="D13" s="428" t="str">
        <f>IF(ข้อมูลนร.2!D11="","",ข้อมูลนร.2!D11)</f>
        <v/>
      </c>
      <c r="E13" s="669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561" t="str">
        <f t="shared" si="1"/>
        <v/>
      </c>
      <c r="AL13" s="562" t="str">
        <f t="shared" si="2"/>
        <v/>
      </c>
      <c r="AM13" s="562" t="str">
        <f t="shared" si="3"/>
        <v/>
      </c>
      <c r="AN13" s="562" t="str">
        <f t="shared" si="4"/>
        <v/>
      </c>
      <c r="AO13" s="562" t="str">
        <f t="shared" si="5"/>
        <v/>
      </c>
      <c r="AP13" s="416"/>
      <c r="AQ13" s="413"/>
    </row>
    <row r="14" spans="2:43" s="429" customFormat="1" ht="17.100000000000001" customHeight="1">
      <c r="B14" s="413"/>
      <c r="C14" s="416"/>
      <c r="D14" s="428" t="str">
        <f>IF(ข้อมูลนร.2!D12="","",ข้อมูลนร.2!D12)</f>
        <v/>
      </c>
      <c r="E14" s="669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561" t="str">
        <f t="shared" si="1"/>
        <v/>
      </c>
      <c r="AL14" s="562" t="str">
        <f t="shared" si="2"/>
        <v/>
      </c>
      <c r="AM14" s="562" t="str">
        <f t="shared" si="3"/>
        <v/>
      </c>
      <c r="AN14" s="562" t="str">
        <f t="shared" si="4"/>
        <v/>
      </c>
      <c r="AO14" s="562" t="str">
        <f t="shared" si="5"/>
        <v/>
      </c>
      <c r="AP14" s="416"/>
      <c r="AQ14" s="413"/>
    </row>
    <row r="15" spans="2:43" s="429" customFormat="1" ht="17.100000000000001" customHeight="1">
      <c r="B15" s="413"/>
      <c r="C15" s="416"/>
      <c r="D15" s="428" t="str">
        <f>IF(ข้อมูลนร.2!D13="","",ข้อมูลนร.2!D13)</f>
        <v/>
      </c>
      <c r="E15" s="669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561" t="str">
        <f t="shared" si="1"/>
        <v/>
      </c>
      <c r="AL15" s="562" t="str">
        <f t="shared" si="2"/>
        <v/>
      </c>
      <c r="AM15" s="562" t="str">
        <f t="shared" si="3"/>
        <v/>
      </c>
      <c r="AN15" s="562" t="str">
        <f t="shared" si="4"/>
        <v/>
      </c>
      <c r="AO15" s="562" t="str">
        <f t="shared" si="5"/>
        <v/>
      </c>
      <c r="AP15" s="416"/>
      <c r="AQ15" s="413"/>
    </row>
    <row r="16" spans="2:43" s="429" customFormat="1" ht="17.100000000000001" customHeight="1">
      <c r="B16" s="413"/>
      <c r="C16" s="416"/>
      <c r="D16" s="428" t="str">
        <f>IF(ข้อมูลนร.2!D14="","",ข้อมูลนร.2!D14)</f>
        <v/>
      </c>
      <c r="E16" s="669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561" t="str">
        <f t="shared" si="1"/>
        <v/>
      </c>
      <c r="AL16" s="562" t="str">
        <f t="shared" si="2"/>
        <v/>
      </c>
      <c r="AM16" s="562" t="str">
        <f t="shared" si="3"/>
        <v/>
      </c>
      <c r="AN16" s="562" t="str">
        <f t="shared" si="4"/>
        <v/>
      </c>
      <c r="AO16" s="562" t="str">
        <f t="shared" si="5"/>
        <v/>
      </c>
      <c r="AP16" s="416"/>
      <c r="AQ16" s="413"/>
    </row>
    <row r="17" spans="2:43" s="429" customFormat="1" ht="17.100000000000001" customHeight="1">
      <c r="B17" s="413"/>
      <c r="C17" s="416"/>
      <c r="D17" s="428" t="str">
        <f>IF(ข้อมูลนร.2!D15="","",ข้อมูลนร.2!D15)</f>
        <v/>
      </c>
      <c r="E17" s="669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561" t="str">
        <f t="shared" si="1"/>
        <v/>
      </c>
      <c r="AL17" s="562" t="str">
        <f t="shared" si="2"/>
        <v/>
      </c>
      <c r="AM17" s="562" t="str">
        <f t="shared" si="3"/>
        <v/>
      </c>
      <c r="AN17" s="562" t="str">
        <f t="shared" si="4"/>
        <v/>
      </c>
      <c r="AO17" s="562" t="str">
        <f t="shared" si="5"/>
        <v/>
      </c>
      <c r="AP17" s="416"/>
      <c r="AQ17" s="413"/>
    </row>
    <row r="18" spans="2:43" s="429" customFormat="1" ht="17.100000000000001" customHeight="1">
      <c r="B18" s="413"/>
      <c r="C18" s="416"/>
      <c r="D18" s="428" t="str">
        <f>IF(ข้อมูลนร.2!D16="","",ข้อมูลนร.2!D16)</f>
        <v/>
      </c>
      <c r="E18" s="669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561" t="str">
        <f t="shared" si="1"/>
        <v/>
      </c>
      <c r="AL18" s="562" t="str">
        <f t="shared" si="2"/>
        <v/>
      </c>
      <c r="AM18" s="562" t="str">
        <f t="shared" si="3"/>
        <v/>
      </c>
      <c r="AN18" s="562" t="str">
        <f t="shared" si="4"/>
        <v/>
      </c>
      <c r="AO18" s="562" t="str">
        <f t="shared" si="5"/>
        <v/>
      </c>
      <c r="AP18" s="416"/>
      <c r="AQ18" s="413"/>
    </row>
    <row r="19" spans="2:43" s="429" customFormat="1" ht="17.100000000000001" customHeight="1">
      <c r="B19" s="413"/>
      <c r="C19" s="416"/>
      <c r="D19" s="428" t="str">
        <f>IF(ข้อมูลนร.2!D17="","",ข้อมูลนร.2!D17)</f>
        <v/>
      </c>
      <c r="E19" s="669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561" t="str">
        <f t="shared" si="1"/>
        <v/>
      </c>
      <c r="AL19" s="562" t="str">
        <f t="shared" si="2"/>
        <v/>
      </c>
      <c r="AM19" s="562" t="str">
        <f t="shared" si="3"/>
        <v/>
      </c>
      <c r="AN19" s="562" t="str">
        <f t="shared" si="4"/>
        <v/>
      </c>
      <c r="AO19" s="562" t="str">
        <f t="shared" si="5"/>
        <v/>
      </c>
      <c r="AP19" s="416"/>
      <c r="AQ19" s="413"/>
    </row>
    <row r="20" spans="2:43" s="429" customFormat="1" ht="17.100000000000001" customHeight="1">
      <c r="B20" s="413"/>
      <c r="C20" s="416"/>
      <c r="D20" s="428" t="str">
        <f>IF(ข้อมูลนร.2!D18="","",ข้อมูลนร.2!D18)</f>
        <v/>
      </c>
      <c r="E20" s="669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561" t="str">
        <f t="shared" si="1"/>
        <v/>
      </c>
      <c r="AL20" s="562" t="str">
        <f t="shared" si="2"/>
        <v/>
      </c>
      <c r="AM20" s="562" t="str">
        <f t="shared" si="3"/>
        <v/>
      </c>
      <c r="AN20" s="562" t="str">
        <f t="shared" si="4"/>
        <v/>
      </c>
      <c r="AO20" s="562" t="str">
        <f t="shared" si="5"/>
        <v/>
      </c>
      <c r="AP20" s="416"/>
      <c r="AQ20" s="413"/>
    </row>
    <row r="21" spans="2:43" s="429" customFormat="1" ht="17.100000000000001" customHeight="1">
      <c r="B21" s="413"/>
      <c r="C21" s="416"/>
      <c r="D21" s="428" t="str">
        <f>IF(ข้อมูลนร.2!D19="","",ข้อมูลนร.2!D19)</f>
        <v/>
      </c>
      <c r="E21" s="669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561" t="str">
        <f t="shared" si="1"/>
        <v/>
      </c>
      <c r="AL21" s="562" t="str">
        <f t="shared" si="2"/>
        <v/>
      </c>
      <c r="AM21" s="562" t="str">
        <f t="shared" si="3"/>
        <v/>
      </c>
      <c r="AN21" s="562" t="str">
        <f t="shared" si="4"/>
        <v/>
      </c>
      <c r="AO21" s="562" t="str">
        <f t="shared" si="5"/>
        <v/>
      </c>
      <c r="AP21" s="416"/>
      <c r="AQ21" s="413"/>
    </row>
    <row r="22" spans="2:43" s="429" customFormat="1" ht="17.100000000000001" customHeight="1">
      <c r="B22" s="413"/>
      <c r="C22" s="416"/>
      <c r="D22" s="428" t="str">
        <f>IF(ข้อมูลนร.2!D20="","",ข้อมูลนร.2!D20)</f>
        <v/>
      </c>
      <c r="E22" s="669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561" t="str">
        <f t="shared" si="1"/>
        <v/>
      </c>
      <c r="AL22" s="562" t="str">
        <f t="shared" si="2"/>
        <v/>
      </c>
      <c r="AM22" s="562" t="str">
        <f t="shared" si="3"/>
        <v/>
      </c>
      <c r="AN22" s="562" t="str">
        <f t="shared" si="4"/>
        <v/>
      </c>
      <c r="AO22" s="562" t="str">
        <f t="shared" si="5"/>
        <v/>
      </c>
      <c r="AP22" s="416"/>
      <c r="AQ22" s="413"/>
    </row>
    <row r="23" spans="2:43" s="429" customFormat="1" ht="17.100000000000001" customHeight="1">
      <c r="B23" s="413"/>
      <c r="C23" s="416"/>
      <c r="D23" s="428" t="str">
        <f>IF(ข้อมูลนร.2!D21="","",ข้อมูลนร.2!D21)</f>
        <v/>
      </c>
      <c r="E23" s="669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561" t="str">
        <f t="shared" si="1"/>
        <v/>
      </c>
      <c r="AL23" s="562" t="str">
        <f t="shared" si="2"/>
        <v/>
      </c>
      <c r="AM23" s="562" t="str">
        <f t="shared" si="3"/>
        <v/>
      </c>
      <c r="AN23" s="562" t="str">
        <f t="shared" si="4"/>
        <v/>
      </c>
      <c r="AO23" s="562" t="str">
        <f t="shared" si="5"/>
        <v/>
      </c>
      <c r="AP23" s="416"/>
      <c r="AQ23" s="413"/>
    </row>
    <row r="24" spans="2:43" s="429" customFormat="1" ht="17.100000000000001" customHeight="1">
      <c r="B24" s="413"/>
      <c r="C24" s="416"/>
      <c r="D24" s="428" t="str">
        <f>IF(ข้อมูลนร.2!D22="","",ข้อมูลนร.2!D22)</f>
        <v/>
      </c>
      <c r="E24" s="669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561" t="str">
        <f t="shared" si="1"/>
        <v/>
      </c>
      <c r="AL24" s="562" t="str">
        <f t="shared" si="2"/>
        <v/>
      </c>
      <c r="AM24" s="562" t="str">
        <f t="shared" si="3"/>
        <v/>
      </c>
      <c r="AN24" s="562" t="str">
        <f t="shared" si="4"/>
        <v/>
      </c>
      <c r="AO24" s="562" t="str">
        <f t="shared" si="5"/>
        <v/>
      </c>
      <c r="AP24" s="416"/>
      <c r="AQ24" s="413"/>
    </row>
    <row r="25" spans="2:43" s="429" customFormat="1" ht="17.100000000000001" customHeight="1">
      <c r="B25" s="413"/>
      <c r="C25" s="416"/>
      <c r="D25" s="428" t="str">
        <f>IF(ข้อมูลนร.2!D23="","",ข้อมูลนร.2!D23)</f>
        <v/>
      </c>
      <c r="E25" s="669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561" t="str">
        <f t="shared" si="1"/>
        <v/>
      </c>
      <c r="AL25" s="562" t="str">
        <f t="shared" si="2"/>
        <v/>
      </c>
      <c r="AM25" s="562" t="str">
        <f t="shared" si="3"/>
        <v/>
      </c>
      <c r="AN25" s="562" t="str">
        <f t="shared" si="4"/>
        <v/>
      </c>
      <c r="AO25" s="562" t="str">
        <f t="shared" si="5"/>
        <v/>
      </c>
      <c r="AP25" s="416"/>
      <c r="AQ25" s="413"/>
    </row>
    <row r="26" spans="2:43" s="429" customFormat="1" ht="17.100000000000001" customHeight="1">
      <c r="B26" s="413"/>
      <c r="C26" s="416"/>
      <c r="D26" s="428" t="str">
        <f>IF(ข้อมูลนร.2!D24="","",ข้อมูลนร.2!D24)</f>
        <v/>
      </c>
      <c r="E26" s="669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561" t="str">
        <f t="shared" si="1"/>
        <v/>
      </c>
      <c r="AL26" s="562" t="str">
        <f t="shared" si="2"/>
        <v/>
      </c>
      <c r="AM26" s="562" t="str">
        <f t="shared" si="3"/>
        <v/>
      </c>
      <c r="AN26" s="562" t="str">
        <f t="shared" si="4"/>
        <v/>
      </c>
      <c r="AO26" s="562" t="str">
        <f t="shared" si="5"/>
        <v/>
      </c>
      <c r="AP26" s="416"/>
      <c r="AQ26" s="413"/>
    </row>
    <row r="27" spans="2:43" s="429" customFormat="1" ht="17.100000000000001" customHeight="1">
      <c r="B27" s="413"/>
      <c r="C27" s="416"/>
      <c r="D27" s="428" t="str">
        <f>IF(ข้อมูลนร.2!D25="","",ข้อมูลนร.2!D25)</f>
        <v/>
      </c>
      <c r="E27" s="669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561" t="str">
        <f t="shared" si="1"/>
        <v/>
      </c>
      <c r="AL27" s="562" t="str">
        <f t="shared" si="2"/>
        <v/>
      </c>
      <c r="AM27" s="562" t="str">
        <f t="shared" si="3"/>
        <v/>
      </c>
      <c r="AN27" s="562" t="str">
        <f t="shared" si="4"/>
        <v/>
      </c>
      <c r="AO27" s="562" t="str">
        <f t="shared" si="5"/>
        <v/>
      </c>
      <c r="AP27" s="416"/>
      <c r="AQ27" s="413"/>
    </row>
    <row r="28" spans="2:43" s="429" customFormat="1" ht="17.100000000000001" customHeight="1">
      <c r="B28" s="413"/>
      <c r="C28" s="416"/>
      <c r="D28" s="428" t="str">
        <f>IF(ข้อมูลนร.2!D26="","",ข้อมูลนร.2!D26)</f>
        <v/>
      </c>
      <c r="E28" s="669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561" t="str">
        <f t="shared" si="1"/>
        <v/>
      </c>
      <c r="AL28" s="562" t="str">
        <f t="shared" si="2"/>
        <v/>
      </c>
      <c r="AM28" s="562" t="str">
        <f t="shared" si="3"/>
        <v/>
      </c>
      <c r="AN28" s="562" t="str">
        <f t="shared" si="4"/>
        <v/>
      </c>
      <c r="AO28" s="562" t="str">
        <f t="shared" si="5"/>
        <v/>
      </c>
      <c r="AP28" s="416"/>
      <c r="AQ28" s="413"/>
    </row>
    <row r="29" spans="2:43" s="429" customFormat="1" ht="17.100000000000001" customHeight="1">
      <c r="B29" s="413"/>
      <c r="C29" s="416"/>
      <c r="D29" s="428" t="str">
        <f>IF(ข้อมูลนร.2!D27="","",ข้อมูลนร.2!D27)</f>
        <v/>
      </c>
      <c r="E29" s="669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561" t="str">
        <f t="shared" si="1"/>
        <v/>
      </c>
      <c r="AL29" s="562" t="str">
        <f t="shared" si="2"/>
        <v/>
      </c>
      <c r="AM29" s="562" t="str">
        <f t="shared" si="3"/>
        <v/>
      </c>
      <c r="AN29" s="562" t="str">
        <f t="shared" si="4"/>
        <v/>
      </c>
      <c r="AO29" s="562" t="str">
        <f t="shared" si="5"/>
        <v/>
      </c>
      <c r="AP29" s="416"/>
      <c r="AQ29" s="413"/>
    </row>
    <row r="30" spans="2:43" s="429" customFormat="1" ht="17.100000000000001" customHeight="1">
      <c r="B30" s="413"/>
      <c r="C30" s="416"/>
      <c r="D30" s="428" t="str">
        <f>IF(ข้อมูลนร.2!D28="","",ข้อมูลนร.2!D28)</f>
        <v/>
      </c>
      <c r="E30" s="669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561" t="str">
        <f t="shared" si="1"/>
        <v/>
      </c>
      <c r="AL30" s="562" t="str">
        <f t="shared" si="2"/>
        <v/>
      </c>
      <c r="AM30" s="562" t="str">
        <f t="shared" si="3"/>
        <v/>
      </c>
      <c r="AN30" s="562" t="str">
        <f t="shared" si="4"/>
        <v/>
      </c>
      <c r="AO30" s="562" t="str">
        <f t="shared" si="5"/>
        <v/>
      </c>
      <c r="AP30" s="416"/>
      <c r="AQ30" s="413"/>
    </row>
    <row r="31" spans="2:43" s="429" customFormat="1" ht="17.100000000000001" customHeight="1">
      <c r="B31" s="413"/>
      <c r="C31" s="416"/>
      <c r="D31" s="428" t="str">
        <f>IF(ข้อมูลนร.2!D29="","",ข้อมูลนร.2!D29)</f>
        <v/>
      </c>
      <c r="E31" s="669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561" t="str">
        <f t="shared" si="1"/>
        <v/>
      </c>
      <c r="AL31" s="562" t="str">
        <f t="shared" si="2"/>
        <v/>
      </c>
      <c r="AM31" s="562" t="str">
        <f t="shared" si="3"/>
        <v/>
      </c>
      <c r="AN31" s="562" t="str">
        <f t="shared" si="4"/>
        <v/>
      </c>
      <c r="AO31" s="562" t="str">
        <f t="shared" si="5"/>
        <v/>
      </c>
      <c r="AP31" s="416"/>
      <c r="AQ31" s="413"/>
    </row>
    <row r="32" spans="2:43" s="429" customFormat="1" ht="17.100000000000001" customHeight="1">
      <c r="B32" s="413"/>
      <c r="C32" s="416"/>
      <c r="D32" s="428" t="str">
        <f>IF(ข้อมูลนร.2!D30="","",ข้อมูลนร.2!D30)</f>
        <v/>
      </c>
      <c r="E32" s="669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  <c r="AK32" s="561" t="str">
        <f t="shared" si="1"/>
        <v/>
      </c>
      <c r="AL32" s="562" t="str">
        <f t="shared" si="2"/>
        <v/>
      </c>
      <c r="AM32" s="562" t="str">
        <f t="shared" si="3"/>
        <v/>
      </c>
      <c r="AN32" s="562" t="str">
        <f t="shared" si="4"/>
        <v/>
      </c>
      <c r="AO32" s="562" t="str">
        <f t="shared" si="5"/>
        <v/>
      </c>
      <c r="AP32" s="416"/>
      <c r="AQ32" s="413"/>
    </row>
    <row r="33" spans="2:43" s="429" customFormat="1" ht="17.100000000000001" customHeight="1">
      <c r="B33" s="413"/>
      <c r="C33" s="416"/>
      <c r="D33" s="428" t="str">
        <f>IF(ข้อมูลนร.2!D31="","",ข้อมูลนร.2!D31)</f>
        <v/>
      </c>
      <c r="E33" s="669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561" t="str">
        <f t="shared" si="1"/>
        <v/>
      </c>
      <c r="AL33" s="562" t="str">
        <f t="shared" si="2"/>
        <v/>
      </c>
      <c r="AM33" s="562" t="str">
        <f t="shared" si="3"/>
        <v/>
      </c>
      <c r="AN33" s="562" t="str">
        <f t="shared" si="4"/>
        <v/>
      </c>
      <c r="AO33" s="562" t="str">
        <f t="shared" si="5"/>
        <v/>
      </c>
      <c r="AP33" s="416"/>
      <c r="AQ33" s="413"/>
    </row>
    <row r="34" spans="2:43" s="429" customFormat="1" ht="17.100000000000001" customHeight="1">
      <c r="B34" s="413"/>
      <c r="C34" s="416"/>
      <c r="D34" s="428" t="str">
        <f>IF(ข้อมูลนร.2!D32="","",ข้อมูลนร.2!D32)</f>
        <v/>
      </c>
      <c r="E34" s="669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561" t="str">
        <f t="shared" si="1"/>
        <v/>
      </c>
      <c r="AL34" s="562" t="str">
        <f t="shared" si="2"/>
        <v/>
      </c>
      <c r="AM34" s="562" t="str">
        <f t="shared" si="3"/>
        <v/>
      </c>
      <c r="AN34" s="562" t="str">
        <f t="shared" si="4"/>
        <v/>
      </c>
      <c r="AO34" s="562" t="str">
        <f t="shared" si="5"/>
        <v/>
      </c>
      <c r="AP34" s="416"/>
      <c r="AQ34" s="413"/>
    </row>
    <row r="35" spans="2:43" s="429" customFormat="1" ht="17.100000000000001" customHeight="1">
      <c r="B35" s="413"/>
      <c r="C35" s="416"/>
      <c r="D35" s="428" t="str">
        <f>IF(ข้อมูลนร.2!D33="","",ข้อมูลนร.2!D33)</f>
        <v/>
      </c>
      <c r="E35" s="669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561" t="str">
        <f t="shared" si="1"/>
        <v/>
      </c>
      <c r="AL35" s="562" t="str">
        <f t="shared" si="2"/>
        <v/>
      </c>
      <c r="AM35" s="562" t="str">
        <f t="shared" si="3"/>
        <v/>
      </c>
      <c r="AN35" s="562" t="str">
        <f t="shared" si="4"/>
        <v/>
      </c>
      <c r="AO35" s="562" t="str">
        <f t="shared" si="5"/>
        <v/>
      </c>
      <c r="AP35" s="416"/>
      <c r="AQ35" s="413"/>
    </row>
    <row r="36" spans="2:43" s="429" customFormat="1" ht="17.100000000000001" customHeight="1">
      <c r="B36" s="413"/>
      <c r="C36" s="416"/>
      <c r="D36" s="428" t="str">
        <f>IF(ข้อมูลนร.2!D34="","",ข้อมูลนร.2!D34)</f>
        <v/>
      </c>
      <c r="E36" s="669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561" t="str">
        <f t="shared" si="1"/>
        <v/>
      </c>
      <c r="AL36" s="562" t="str">
        <f t="shared" si="2"/>
        <v/>
      </c>
      <c r="AM36" s="562" t="str">
        <f t="shared" si="3"/>
        <v/>
      </c>
      <c r="AN36" s="562" t="str">
        <f t="shared" si="4"/>
        <v/>
      </c>
      <c r="AO36" s="562" t="str">
        <f t="shared" si="5"/>
        <v/>
      </c>
      <c r="AP36" s="416"/>
      <c r="AQ36" s="413"/>
    </row>
    <row r="37" spans="2:43" s="429" customFormat="1" ht="17.100000000000001" customHeight="1">
      <c r="B37" s="413"/>
      <c r="C37" s="416"/>
      <c r="D37" s="428" t="str">
        <f>IF(ข้อมูลนร.2!D35="","",ข้อมูลนร.2!D35)</f>
        <v/>
      </c>
      <c r="E37" s="669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561" t="str">
        <f t="shared" si="1"/>
        <v/>
      </c>
      <c r="AL37" s="562" t="str">
        <f t="shared" si="2"/>
        <v/>
      </c>
      <c r="AM37" s="562" t="str">
        <f t="shared" si="3"/>
        <v/>
      </c>
      <c r="AN37" s="562" t="str">
        <f t="shared" si="4"/>
        <v/>
      </c>
      <c r="AO37" s="562" t="str">
        <f t="shared" si="5"/>
        <v/>
      </c>
      <c r="AP37" s="416"/>
      <c r="AQ37" s="413"/>
    </row>
    <row r="38" spans="2:43" s="429" customFormat="1" ht="17.100000000000001" customHeight="1">
      <c r="B38" s="413"/>
      <c r="C38" s="416"/>
      <c r="D38" s="428" t="str">
        <f>IF(ข้อมูลนร.2!D36="","",ข้อมูลนร.2!D36)</f>
        <v/>
      </c>
      <c r="E38" s="669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561" t="str">
        <f t="shared" si="1"/>
        <v/>
      </c>
      <c r="AL38" s="562" t="str">
        <f t="shared" si="2"/>
        <v/>
      </c>
      <c r="AM38" s="562" t="str">
        <f t="shared" si="3"/>
        <v/>
      </c>
      <c r="AN38" s="562" t="str">
        <f t="shared" si="4"/>
        <v/>
      </c>
      <c r="AO38" s="562" t="str">
        <f t="shared" si="5"/>
        <v/>
      </c>
      <c r="AP38" s="416"/>
      <c r="AQ38" s="413"/>
    </row>
    <row r="39" spans="2:43" s="429" customFormat="1" ht="17.100000000000001" customHeight="1">
      <c r="B39" s="413"/>
      <c r="C39" s="416"/>
      <c r="D39" s="428" t="str">
        <f>IF(ข้อมูลนร.2!D37="","",ข้อมูลนร.2!D37)</f>
        <v/>
      </c>
      <c r="E39" s="669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561" t="str">
        <f t="shared" si="1"/>
        <v/>
      </c>
      <c r="AL39" s="562" t="str">
        <f t="shared" si="2"/>
        <v/>
      </c>
      <c r="AM39" s="562" t="str">
        <f t="shared" si="3"/>
        <v/>
      </c>
      <c r="AN39" s="562" t="str">
        <f t="shared" si="4"/>
        <v/>
      </c>
      <c r="AO39" s="562" t="str">
        <f t="shared" si="5"/>
        <v/>
      </c>
      <c r="AP39" s="416"/>
      <c r="AQ39" s="413"/>
    </row>
    <row r="40" spans="2:43" s="429" customFormat="1" ht="17.100000000000001" customHeight="1">
      <c r="B40" s="413"/>
      <c r="C40" s="416"/>
      <c r="D40" s="428" t="str">
        <f>IF(ข้อมูลนร.2!D38="","",ข้อมูลนร.2!D38)</f>
        <v/>
      </c>
      <c r="E40" s="669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561" t="str">
        <f t="shared" si="1"/>
        <v/>
      </c>
      <c r="AL40" s="562" t="str">
        <f t="shared" si="2"/>
        <v/>
      </c>
      <c r="AM40" s="562" t="str">
        <f t="shared" si="3"/>
        <v/>
      </c>
      <c r="AN40" s="562" t="str">
        <f t="shared" si="4"/>
        <v/>
      </c>
      <c r="AO40" s="562" t="str">
        <f t="shared" si="5"/>
        <v/>
      </c>
      <c r="AP40" s="416"/>
      <c r="AQ40" s="413"/>
    </row>
    <row r="41" spans="2:43" s="429" customFormat="1" ht="17.100000000000001" customHeight="1">
      <c r="B41" s="413"/>
      <c r="C41" s="416"/>
      <c r="D41" s="428" t="str">
        <f>IF(ข้อมูลนร.2!D39="","",ข้อมูลนร.2!D39)</f>
        <v/>
      </c>
      <c r="E41" s="669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561" t="str">
        <f t="shared" si="1"/>
        <v/>
      </c>
      <c r="AL41" s="562" t="str">
        <f t="shared" si="2"/>
        <v/>
      </c>
      <c r="AM41" s="562" t="str">
        <f t="shared" si="3"/>
        <v/>
      </c>
      <c r="AN41" s="562" t="str">
        <f t="shared" si="4"/>
        <v/>
      </c>
      <c r="AO41" s="562" t="str">
        <f t="shared" si="5"/>
        <v/>
      </c>
      <c r="AP41" s="416"/>
      <c r="AQ41" s="413"/>
    </row>
    <row r="42" spans="2:43" s="429" customFormat="1" ht="17.100000000000001" customHeight="1">
      <c r="B42" s="413"/>
      <c r="C42" s="416"/>
      <c r="D42" s="428" t="str">
        <f>IF(ข้อมูลนร.2!D40="","",ข้อมูลนร.2!D40)</f>
        <v/>
      </c>
      <c r="E42" s="669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561" t="str">
        <f t="shared" si="1"/>
        <v/>
      </c>
      <c r="AL42" s="562" t="str">
        <f t="shared" si="2"/>
        <v/>
      </c>
      <c r="AM42" s="562" t="str">
        <f t="shared" si="3"/>
        <v/>
      </c>
      <c r="AN42" s="562" t="str">
        <f t="shared" si="4"/>
        <v/>
      </c>
      <c r="AO42" s="562" t="str">
        <f t="shared" si="5"/>
        <v/>
      </c>
      <c r="AP42" s="416"/>
      <c r="AQ42" s="413"/>
    </row>
    <row r="43" spans="2:43" s="429" customFormat="1" ht="17.100000000000001" customHeight="1">
      <c r="B43" s="413"/>
      <c r="C43" s="416"/>
      <c r="D43" s="428" t="str">
        <f>IF(ข้อมูลนร.2!D41="","",ข้อมูลนร.2!D41)</f>
        <v/>
      </c>
      <c r="E43" s="669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561" t="str">
        <f t="shared" si="1"/>
        <v/>
      </c>
      <c r="AL43" s="562" t="str">
        <f t="shared" si="2"/>
        <v/>
      </c>
      <c r="AM43" s="562" t="str">
        <f t="shared" si="3"/>
        <v/>
      </c>
      <c r="AN43" s="562" t="str">
        <f t="shared" si="4"/>
        <v/>
      </c>
      <c r="AO43" s="562" t="str">
        <f t="shared" si="5"/>
        <v/>
      </c>
      <c r="AP43" s="416"/>
      <c r="AQ43" s="413"/>
    </row>
    <row r="44" spans="2:43" s="429" customFormat="1" ht="17.100000000000001" customHeight="1">
      <c r="B44" s="413"/>
      <c r="C44" s="416"/>
      <c r="D44" s="428" t="str">
        <f>IF(ข้อมูลนร.2!D42="","",ข้อมูลนร.2!D42)</f>
        <v/>
      </c>
      <c r="E44" s="669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561" t="str">
        <f t="shared" si="1"/>
        <v/>
      </c>
      <c r="AL44" s="562" t="str">
        <f t="shared" si="2"/>
        <v/>
      </c>
      <c r="AM44" s="562" t="str">
        <f t="shared" si="3"/>
        <v/>
      </c>
      <c r="AN44" s="562" t="str">
        <f t="shared" si="4"/>
        <v/>
      </c>
      <c r="AO44" s="562" t="str">
        <f t="shared" si="5"/>
        <v/>
      </c>
      <c r="AP44" s="416"/>
      <c r="AQ44" s="413"/>
    </row>
    <row r="45" spans="2:43" s="429" customFormat="1" ht="17.100000000000001" customHeight="1">
      <c r="B45" s="413"/>
      <c r="C45" s="416"/>
      <c r="D45" s="428" t="str">
        <f>IF(ข้อมูลนร.2!D43="","",ข้อมูลนร.2!D43)</f>
        <v/>
      </c>
      <c r="E45" s="669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561" t="str">
        <f t="shared" si="1"/>
        <v/>
      </c>
      <c r="AL45" s="562" t="str">
        <f t="shared" si="2"/>
        <v/>
      </c>
      <c r="AM45" s="562" t="str">
        <f t="shared" si="3"/>
        <v/>
      </c>
      <c r="AN45" s="562" t="str">
        <f t="shared" si="4"/>
        <v/>
      </c>
      <c r="AO45" s="562" t="str">
        <f t="shared" si="5"/>
        <v/>
      </c>
      <c r="AP45" s="416"/>
      <c r="AQ45" s="413"/>
    </row>
    <row r="46" spans="2:43" s="429" customFormat="1" ht="17.100000000000001" customHeight="1">
      <c r="B46" s="413"/>
      <c r="C46" s="416"/>
      <c r="D46" s="428" t="str">
        <f>IF(ข้อมูลนร.2!D44="","",ข้อมูลนร.2!D44)</f>
        <v/>
      </c>
      <c r="E46" s="669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561" t="str">
        <f t="shared" si="1"/>
        <v/>
      </c>
      <c r="AL46" s="562" t="str">
        <f t="shared" si="2"/>
        <v/>
      </c>
      <c r="AM46" s="562" t="str">
        <f t="shared" si="3"/>
        <v/>
      </c>
      <c r="AN46" s="562" t="str">
        <f t="shared" si="4"/>
        <v/>
      </c>
      <c r="AO46" s="562" t="str">
        <f t="shared" si="5"/>
        <v/>
      </c>
      <c r="AP46" s="416"/>
      <c r="AQ46" s="413"/>
    </row>
    <row r="47" spans="2:43" s="429" customFormat="1" ht="17.100000000000001" customHeight="1">
      <c r="B47" s="413"/>
      <c r="C47" s="416"/>
      <c r="D47" s="428" t="str">
        <f>IF(ข้อมูลนร.2!D45="","",ข้อมูลนร.2!D45)</f>
        <v/>
      </c>
      <c r="E47" s="669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561" t="str">
        <f t="shared" si="1"/>
        <v/>
      </c>
      <c r="AL47" s="562" t="str">
        <f t="shared" si="2"/>
        <v/>
      </c>
      <c r="AM47" s="562" t="str">
        <f t="shared" si="3"/>
        <v/>
      </c>
      <c r="AN47" s="562" t="str">
        <f t="shared" si="4"/>
        <v/>
      </c>
      <c r="AO47" s="562" t="str">
        <f t="shared" si="5"/>
        <v/>
      </c>
      <c r="AP47" s="416"/>
      <c r="AQ47" s="413"/>
    </row>
    <row r="48" spans="2:43" s="429" customFormat="1" ht="17.100000000000001" customHeight="1">
      <c r="B48" s="413"/>
      <c r="C48" s="416"/>
      <c r="D48" s="428" t="str">
        <f>IF(ข้อมูลนร.2!D46="","",ข้อมูลนร.2!D46)</f>
        <v/>
      </c>
      <c r="E48" s="669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561" t="str">
        <f t="shared" si="1"/>
        <v/>
      </c>
      <c r="AL48" s="562" t="str">
        <f t="shared" si="2"/>
        <v/>
      </c>
      <c r="AM48" s="562" t="str">
        <f t="shared" si="3"/>
        <v/>
      </c>
      <c r="AN48" s="562" t="str">
        <f t="shared" si="4"/>
        <v/>
      </c>
      <c r="AO48" s="562" t="str">
        <f t="shared" si="5"/>
        <v/>
      </c>
      <c r="AP48" s="416"/>
      <c r="AQ48" s="413"/>
    </row>
    <row r="49" spans="2:43">
      <c r="B49" s="412"/>
      <c r="C49" s="415"/>
      <c r="D49" s="670" t="s">
        <v>321</v>
      </c>
      <c r="E49" s="671"/>
      <c r="F49" s="672"/>
      <c r="G49" s="673"/>
      <c r="H49" s="673"/>
      <c r="I49" s="673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4"/>
      <c r="AL49" s="675"/>
      <c r="AM49" s="676"/>
      <c r="AN49" s="676"/>
      <c r="AO49" s="677"/>
      <c r="AP49" s="415"/>
      <c r="AQ49" s="412"/>
    </row>
    <row r="50" spans="2:43">
      <c r="B50" s="412"/>
      <c r="C50" s="415"/>
      <c r="D50" s="416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45"/>
      <c r="AL50" s="445"/>
      <c r="AM50" s="445"/>
      <c r="AN50" s="445"/>
      <c r="AO50" s="445"/>
      <c r="AP50" s="415"/>
      <c r="AQ50" s="412"/>
    </row>
    <row r="51" spans="2:43">
      <c r="B51" s="412"/>
      <c r="C51" s="412"/>
      <c r="D51" s="413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44"/>
      <c r="AL51" s="444"/>
      <c r="AM51" s="444"/>
      <c r="AN51" s="444"/>
      <c r="AO51" s="444"/>
      <c r="AP51" s="412"/>
      <c r="AQ51" s="412"/>
    </row>
  </sheetData>
  <sheetProtection algorithmName="SHA-512" hashValue="Ssc7XNzonQayZ2t8EjHYgqE3FeEEaspAF/ofaZXVySAPDt6ZYWKuxm9iKA+MzJstCr9TDQXZAsCBMbn0UTrxPQ==" saltValue="h8f9N7SEqT51cCRlgbv4lw==" spinCount="100000" sheet="1" objects="1" scenarios="1" formatCells="0"/>
  <protectedRanges>
    <protectedRange sqref="F49 V9:V48 AC9:AC48 F7:AJ8" name="ช่วง1"/>
    <protectedRange sqref="R9:U9 F10:U48 W9:AB48 AD9:AJ48" name="ช่วง1_3"/>
    <protectedRange sqref="F9:Q9" name="ช่วง1_2_1"/>
  </protectedRanges>
  <mergeCells count="15">
    <mergeCell ref="E9:E48"/>
    <mergeCell ref="D49:E49"/>
    <mergeCell ref="F49:AK49"/>
    <mergeCell ref="AL49:AO49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8">
    <cfRule type="cellIs" dxfId="25" priority="1" operator="equal">
      <formula>"ข"</formula>
    </cfRule>
    <cfRule type="cellIs" dxfId="24" priority="2" operator="equal">
      <formula>"ล"</formula>
    </cfRule>
    <cfRule type="cellIs" dxfId="23" priority="3" operator="equal">
      <formula>"ป"</formula>
    </cfRule>
    <cfRule type="cellIs" dxfId="22" priority="4" operator="equal">
      <formula>"/"</formula>
    </cfRule>
  </conditionalFormatting>
  <pageMargins left="0.31496062992125984" right="0" top="0.39370078740157483" bottom="7.874015748031496E-2" header="0.31496062992125984" footer="0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SS!$B$3:$B$9</xm:f>
          </x14:formula1>
          <xm:sqref>F7:AJ7</xm:sqref>
        </x14:dataValidation>
        <x14:dataValidation type="list" allowBlank="1" showInputMessage="1" showErrorMessage="1">
          <x14:formula1>
            <xm:f>SS!$A$3:$A$6</xm:f>
          </x14:formula1>
          <xm:sqref>F9:AJ48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51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414" customWidth="1"/>
    <col min="2" max="2" width="4.625" style="414" customWidth="1"/>
    <col min="3" max="3" width="3.625" style="414" customWidth="1"/>
    <col min="4" max="4" width="3.125" style="429" customWidth="1"/>
    <col min="5" max="5" width="3.125" style="414" customWidth="1"/>
    <col min="6" max="36" width="2.25" style="414" customWidth="1"/>
    <col min="37" max="37" width="3.625" style="446" customWidth="1"/>
    <col min="38" max="41" width="3.25" style="446" customWidth="1"/>
    <col min="42" max="42" width="3.625" style="414" customWidth="1"/>
    <col min="43" max="43" width="4.625" style="414" customWidth="1"/>
    <col min="44" max="16384" width="9" style="414"/>
  </cols>
  <sheetData>
    <row r="1" spans="2:43">
      <c r="B1" s="412"/>
      <c r="C1" s="412"/>
      <c r="D1" s="413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44"/>
      <c r="AL1" s="444"/>
      <c r="AM1" s="444"/>
      <c r="AN1" s="444"/>
      <c r="AO1" s="444"/>
      <c r="AP1" s="412"/>
      <c r="AQ1" s="412"/>
    </row>
    <row r="2" spans="2:43" ht="21.95" customHeight="1">
      <c r="B2" s="412"/>
      <c r="C2" s="415"/>
      <c r="D2" s="416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445"/>
      <c r="AM2" s="445"/>
      <c r="AN2" s="445"/>
      <c r="AO2" s="445"/>
      <c r="AP2" s="415"/>
      <c r="AQ2" s="412"/>
    </row>
    <row r="3" spans="2:43" s="446" customFormat="1" ht="20.100000000000001" customHeight="1">
      <c r="B3" s="444"/>
      <c r="C3" s="445"/>
      <c r="D3" s="679" t="s">
        <v>308</v>
      </c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445"/>
      <c r="AQ3" s="444"/>
    </row>
    <row r="4" spans="2:43" ht="5.0999999999999996" customHeight="1">
      <c r="B4" s="412"/>
      <c r="C4" s="415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48"/>
      <c r="AL4" s="445"/>
      <c r="AM4" s="445"/>
      <c r="AN4" s="445"/>
      <c r="AO4" s="445"/>
      <c r="AP4" s="415"/>
      <c r="AQ4" s="412"/>
    </row>
    <row r="5" spans="2:43">
      <c r="B5" s="412"/>
      <c r="C5" s="415"/>
      <c r="D5" s="680" t="s">
        <v>37</v>
      </c>
      <c r="E5" s="418"/>
      <c r="F5" s="682" t="s">
        <v>309</v>
      </c>
      <c r="G5" s="682"/>
      <c r="H5" s="682"/>
      <c r="I5" s="682"/>
      <c r="J5" s="683"/>
      <c r="K5" s="684">
        <v>2</v>
      </c>
      <c r="L5" s="684"/>
      <c r="M5" s="684"/>
      <c r="N5" s="685" t="s">
        <v>310</v>
      </c>
      <c r="O5" s="685"/>
      <c r="P5" s="685"/>
      <c r="Q5" s="685"/>
      <c r="R5" s="685"/>
      <c r="S5" s="684" t="s">
        <v>328</v>
      </c>
      <c r="T5" s="684"/>
      <c r="U5" s="684"/>
      <c r="V5" s="684"/>
      <c r="W5" s="684"/>
      <c r="X5" s="684"/>
      <c r="Y5" s="684"/>
      <c r="Z5" s="684"/>
      <c r="AA5" s="685" t="s">
        <v>312</v>
      </c>
      <c r="AB5" s="685"/>
      <c r="AC5" s="685"/>
      <c r="AD5" s="685"/>
      <c r="AE5" s="684">
        <v>2566</v>
      </c>
      <c r="AF5" s="684"/>
      <c r="AG5" s="684"/>
      <c r="AH5" s="684"/>
      <c r="AI5" s="419"/>
      <c r="AJ5" s="420"/>
      <c r="AK5" s="421"/>
      <c r="AL5" s="686" t="s">
        <v>313</v>
      </c>
      <c r="AM5" s="687"/>
      <c r="AN5" s="687"/>
      <c r="AO5" s="688"/>
      <c r="AP5" s="415"/>
      <c r="AQ5" s="412"/>
    </row>
    <row r="6" spans="2:43" ht="17.45" customHeight="1">
      <c r="B6" s="412"/>
      <c r="C6" s="415"/>
      <c r="D6" s="681"/>
      <c r="E6" s="423" t="s">
        <v>314</v>
      </c>
      <c r="F6" s="560">
        <v>1</v>
      </c>
      <c r="G6" s="560">
        <f>F6+1</f>
        <v>2</v>
      </c>
      <c r="H6" s="560">
        <f t="shared" ref="H6:AI6" si="0">G6+1</f>
        <v>3</v>
      </c>
      <c r="I6" s="560">
        <f t="shared" si="0"/>
        <v>4</v>
      </c>
      <c r="J6" s="560">
        <f t="shared" si="0"/>
        <v>5</v>
      </c>
      <c r="K6" s="560">
        <f t="shared" si="0"/>
        <v>6</v>
      </c>
      <c r="L6" s="560">
        <f t="shared" si="0"/>
        <v>7</v>
      </c>
      <c r="M6" s="560">
        <f t="shared" si="0"/>
        <v>8</v>
      </c>
      <c r="N6" s="560">
        <f t="shared" si="0"/>
        <v>9</v>
      </c>
      <c r="O6" s="560">
        <f t="shared" si="0"/>
        <v>10</v>
      </c>
      <c r="P6" s="560">
        <f t="shared" si="0"/>
        <v>11</v>
      </c>
      <c r="Q6" s="560">
        <f t="shared" si="0"/>
        <v>12</v>
      </c>
      <c r="R6" s="560">
        <f t="shared" si="0"/>
        <v>13</v>
      </c>
      <c r="S6" s="560">
        <f t="shared" si="0"/>
        <v>14</v>
      </c>
      <c r="T6" s="560">
        <f t="shared" si="0"/>
        <v>15</v>
      </c>
      <c r="U6" s="560">
        <f t="shared" si="0"/>
        <v>16</v>
      </c>
      <c r="V6" s="560">
        <f t="shared" si="0"/>
        <v>17</v>
      </c>
      <c r="W6" s="560">
        <f t="shared" si="0"/>
        <v>18</v>
      </c>
      <c r="X6" s="560">
        <f t="shared" si="0"/>
        <v>19</v>
      </c>
      <c r="Y6" s="560">
        <f t="shared" si="0"/>
        <v>20</v>
      </c>
      <c r="Z6" s="560">
        <f t="shared" si="0"/>
        <v>21</v>
      </c>
      <c r="AA6" s="560">
        <f t="shared" si="0"/>
        <v>22</v>
      </c>
      <c r="AB6" s="560">
        <f t="shared" si="0"/>
        <v>23</v>
      </c>
      <c r="AC6" s="560">
        <f t="shared" si="0"/>
        <v>24</v>
      </c>
      <c r="AD6" s="560">
        <f t="shared" si="0"/>
        <v>25</v>
      </c>
      <c r="AE6" s="560">
        <f t="shared" si="0"/>
        <v>26</v>
      </c>
      <c r="AF6" s="560">
        <f t="shared" si="0"/>
        <v>27</v>
      </c>
      <c r="AG6" s="560">
        <f t="shared" si="0"/>
        <v>28</v>
      </c>
      <c r="AH6" s="560">
        <f t="shared" si="0"/>
        <v>29</v>
      </c>
      <c r="AI6" s="560">
        <f t="shared" si="0"/>
        <v>30</v>
      </c>
      <c r="AJ6" s="560">
        <f>AI6+1</f>
        <v>31</v>
      </c>
      <c r="AK6" s="558" t="s">
        <v>17</v>
      </c>
      <c r="AL6" s="689" t="str">
        <f>IF(S5="","",S5)</f>
        <v>ธันวาคม</v>
      </c>
      <c r="AM6" s="690"/>
      <c r="AN6" s="690"/>
      <c r="AO6" s="691"/>
      <c r="AP6" s="415"/>
      <c r="AQ6" s="412"/>
    </row>
    <row r="7" spans="2:43" ht="17.45" customHeight="1">
      <c r="B7" s="412"/>
      <c r="C7" s="415"/>
      <c r="D7" s="681"/>
      <c r="E7" s="424" t="s">
        <v>315</v>
      </c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559" t="s">
        <v>316</v>
      </c>
      <c r="AL7" s="692"/>
      <c r="AM7" s="693"/>
      <c r="AN7" s="693"/>
      <c r="AO7" s="694"/>
      <c r="AP7" s="415"/>
      <c r="AQ7" s="412"/>
    </row>
    <row r="8" spans="2:43" ht="15.75" customHeight="1">
      <c r="B8" s="412"/>
      <c r="C8" s="415"/>
      <c r="D8" s="426"/>
      <c r="E8" s="42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7"/>
      <c r="Z8" s="447"/>
      <c r="AA8" s="447"/>
      <c r="AB8" s="447"/>
      <c r="AC8" s="447"/>
      <c r="AD8" s="447"/>
      <c r="AE8" s="447"/>
      <c r="AF8" s="447"/>
      <c r="AG8" s="447"/>
      <c r="AH8" s="447"/>
      <c r="AI8" s="447"/>
      <c r="AJ8" s="447"/>
      <c r="AK8" s="421">
        <f>COUNTA(F8:AJ8)</f>
        <v>0</v>
      </c>
      <c r="AL8" s="424" t="s">
        <v>317</v>
      </c>
      <c r="AM8" s="424" t="s">
        <v>318</v>
      </c>
      <c r="AN8" s="424" t="s">
        <v>319</v>
      </c>
      <c r="AO8" s="424" t="s">
        <v>320</v>
      </c>
      <c r="AP8" s="415"/>
      <c r="AQ8" s="412"/>
    </row>
    <row r="9" spans="2:43" s="429" customFormat="1" ht="17.100000000000001" customHeight="1">
      <c r="B9" s="413"/>
      <c r="C9" s="416"/>
      <c r="D9" s="428" t="str">
        <f>IF(ข้อมูลนร.2!D7="","",ข้อมูลนร.2!D7)</f>
        <v>1</v>
      </c>
      <c r="E9" s="668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561">
        <f>IF(D9="","",COUNTIF(F9:AJ9,"/"))</f>
        <v>0</v>
      </c>
      <c r="AL9" s="562">
        <f>IF(D9="","",COUNTIF(F9:AJ9,"/"))</f>
        <v>0</v>
      </c>
      <c r="AM9" s="562">
        <f>IF(D9="","",COUNTIF(F9:AJ9,"ป"))</f>
        <v>0</v>
      </c>
      <c r="AN9" s="562">
        <f>IF(D9="","",COUNTIF(F9:AJ9,"ล"))</f>
        <v>0</v>
      </c>
      <c r="AO9" s="562">
        <f>IF(D9="","",COUNTIF(F9:AJ9,"ข"))</f>
        <v>0</v>
      </c>
      <c r="AP9" s="416"/>
      <c r="AQ9" s="413"/>
    </row>
    <row r="10" spans="2:43" s="429" customFormat="1" ht="17.100000000000001" customHeight="1">
      <c r="B10" s="413"/>
      <c r="C10" s="416"/>
      <c r="D10" s="428" t="str">
        <f>IF(ข้อมูลนร.2!D8="","",ข้อมูลนร.2!D8)</f>
        <v>2</v>
      </c>
      <c r="E10" s="669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425"/>
      <c r="AA10" s="425"/>
      <c r="AB10" s="425"/>
      <c r="AC10" s="425"/>
      <c r="AD10" s="425"/>
      <c r="AE10" s="425"/>
      <c r="AF10" s="425"/>
      <c r="AG10" s="425"/>
      <c r="AH10" s="425"/>
      <c r="AI10" s="425"/>
      <c r="AJ10" s="425"/>
      <c r="AK10" s="561">
        <f t="shared" ref="AK10:AK48" si="1">IF(D10="","",COUNTIF(F10:AJ10,"/"))</f>
        <v>0</v>
      </c>
      <c r="AL10" s="562">
        <f t="shared" ref="AL10:AL48" si="2">IF(D10="","",COUNTIF(F10:AJ10,"/"))</f>
        <v>0</v>
      </c>
      <c r="AM10" s="562">
        <f t="shared" ref="AM10:AM48" si="3">IF(D10="","",COUNTIF(F10:AJ10,"ป"))</f>
        <v>0</v>
      </c>
      <c r="AN10" s="562">
        <f t="shared" ref="AN10:AN48" si="4">IF(D10="","",COUNTIF(F10:AJ10,"ล"))</f>
        <v>0</v>
      </c>
      <c r="AO10" s="562">
        <f t="shared" ref="AO10:AO48" si="5">IF(D10="","",COUNTIF(F10:AJ10,"ข"))</f>
        <v>0</v>
      </c>
      <c r="AP10" s="416"/>
      <c r="AQ10" s="413"/>
    </row>
    <row r="11" spans="2:43" s="429" customFormat="1" ht="17.100000000000001" customHeight="1">
      <c r="B11" s="413"/>
      <c r="C11" s="416"/>
      <c r="D11" s="428" t="str">
        <f>IF(ข้อมูลนร.2!D9="","",ข้อมูลนร.2!D9)</f>
        <v>3</v>
      </c>
      <c r="E11" s="669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  <c r="AG11" s="425"/>
      <c r="AH11" s="425"/>
      <c r="AI11" s="425"/>
      <c r="AJ11" s="425"/>
      <c r="AK11" s="561">
        <f t="shared" si="1"/>
        <v>0</v>
      </c>
      <c r="AL11" s="562">
        <f t="shared" si="2"/>
        <v>0</v>
      </c>
      <c r="AM11" s="562">
        <f t="shared" si="3"/>
        <v>0</v>
      </c>
      <c r="AN11" s="562">
        <f t="shared" si="4"/>
        <v>0</v>
      </c>
      <c r="AO11" s="562">
        <f t="shared" si="5"/>
        <v>0</v>
      </c>
      <c r="AP11" s="416"/>
      <c r="AQ11" s="413"/>
    </row>
    <row r="12" spans="2:43" s="429" customFormat="1" ht="17.100000000000001" customHeight="1">
      <c r="B12" s="413"/>
      <c r="C12" s="416"/>
      <c r="D12" s="428" t="str">
        <f>IF(ข้อมูลนร.2!D10="","",ข้อมูลนร.2!D10)</f>
        <v/>
      </c>
      <c r="E12" s="669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561" t="str">
        <f t="shared" si="1"/>
        <v/>
      </c>
      <c r="AL12" s="562" t="str">
        <f t="shared" si="2"/>
        <v/>
      </c>
      <c r="AM12" s="562" t="str">
        <f t="shared" si="3"/>
        <v/>
      </c>
      <c r="AN12" s="562" t="str">
        <f t="shared" si="4"/>
        <v/>
      </c>
      <c r="AO12" s="562" t="str">
        <f t="shared" si="5"/>
        <v/>
      </c>
      <c r="AP12" s="416"/>
      <c r="AQ12" s="413"/>
    </row>
    <row r="13" spans="2:43" s="429" customFormat="1" ht="17.100000000000001" customHeight="1">
      <c r="B13" s="413"/>
      <c r="C13" s="416"/>
      <c r="D13" s="428" t="str">
        <f>IF(ข้อมูลนร.2!D11="","",ข้อมูลนร.2!D11)</f>
        <v/>
      </c>
      <c r="E13" s="669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561" t="str">
        <f t="shared" si="1"/>
        <v/>
      </c>
      <c r="AL13" s="562" t="str">
        <f t="shared" si="2"/>
        <v/>
      </c>
      <c r="AM13" s="562" t="str">
        <f t="shared" si="3"/>
        <v/>
      </c>
      <c r="AN13" s="562" t="str">
        <f t="shared" si="4"/>
        <v/>
      </c>
      <c r="AO13" s="562" t="str">
        <f t="shared" si="5"/>
        <v/>
      </c>
      <c r="AP13" s="416"/>
      <c r="AQ13" s="413"/>
    </row>
    <row r="14" spans="2:43" s="429" customFormat="1" ht="17.100000000000001" customHeight="1">
      <c r="B14" s="413"/>
      <c r="C14" s="416"/>
      <c r="D14" s="428" t="str">
        <f>IF(ข้อมูลนร.2!D12="","",ข้อมูลนร.2!D12)</f>
        <v/>
      </c>
      <c r="E14" s="669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561" t="str">
        <f t="shared" si="1"/>
        <v/>
      </c>
      <c r="AL14" s="562" t="str">
        <f t="shared" si="2"/>
        <v/>
      </c>
      <c r="AM14" s="562" t="str">
        <f t="shared" si="3"/>
        <v/>
      </c>
      <c r="AN14" s="562" t="str">
        <f t="shared" si="4"/>
        <v/>
      </c>
      <c r="AO14" s="562" t="str">
        <f t="shared" si="5"/>
        <v/>
      </c>
      <c r="AP14" s="416"/>
      <c r="AQ14" s="413"/>
    </row>
    <row r="15" spans="2:43" s="429" customFormat="1" ht="17.100000000000001" customHeight="1">
      <c r="B15" s="413"/>
      <c r="C15" s="416"/>
      <c r="D15" s="428" t="str">
        <f>IF(ข้อมูลนร.2!D13="","",ข้อมูลนร.2!D13)</f>
        <v/>
      </c>
      <c r="E15" s="669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561" t="str">
        <f t="shared" si="1"/>
        <v/>
      </c>
      <c r="AL15" s="562" t="str">
        <f t="shared" si="2"/>
        <v/>
      </c>
      <c r="AM15" s="562" t="str">
        <f t="shared" si="3"/>
        <v/>
      </c>
      <c r="AN15" s="562" t="str">
        <f t="shared" si="4"/>
        <v/>
      </c>
      <c r="AO15" s="562" t="str">
        <f t="shared" si="5"/>
        <v/>
      </c>
      <c r="AP15" s="416"/>
      <c r="AQ15" s="413"/>
    </row>
    <row r="16" spans="2:43" s="429" customFormat="1" ht="17.100000000000001" customHeight="1">
      <c r="B16" s="413"/>
      <c r="C16" s="416"/>
      <c r="D16" s="428" t="str">
        <f>IF(ข้อมูลนร.2!D14="","",ข้อมูลนร.2!D14)</f>
        <v/>
      </c>
      <c r="E16" s="669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561" t="str">
        <f t="shared" si="1"/>
        <v/>
      </c>
      <c r="AL16" s="562" t="str">
        <f t="shared" si="2"/>
        <v/>
      </c>
      <c r="AM16" s="562" t="str">
        <f t="shared" si="3"/>
        <v/>
      </c>
      <c r="AN16" s="562" t="str">
        <f t="shared" si="4"/>
        <v/>
      </c>
      <c r="AO16" s="562" t="str">
        <f t="shared" si="5"/>
        <v/>
      </c>
      <c r="AP16" s="416"/>
      <c r="AQ16" s="413"/>
    </row>
    <row r="17" spans="2:43" s="429" customFormat="1" ht="17.100000000000001" customHeight="1">
      <c r="B17" s="413"/>
      <c r="C17" s="416"/>
      <c r="D17" s="428" t="str">
        <f>IF(ข้อมูลนร.2!D15="","",ข้อมูลนร.2!D15)</f>
        <v/>
      </c>
      <c r="E17" s="669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561" t="str">
        <f t="shared" si="1"/>
        <v/>
      </c>
      <c r="AL17" s="562" t="str">
        <f t="shared" si="2"/>
        <v/>
      </c>
      <c r="AM17" s="562" t="str">
        <f t="shared" si="3"/>
        <v/>
      </c>
      <c r="AN17" s="562" t="str">
        <f t="shared" si="4"/>
        <v/>
      </c>
      <c r="AO17" s="562" t="str">
        <f t="shared" si="5"/>
        <v/>
      </c>
      <c r="AP17" s="416"/>
      <c r="AQ17" s="413"/>
    </row>
    <row r="18" spans="2:43" s="429" customFormat="1" ht="17.100000000000001" customHeight="1">
      <c r="B18" s="413"/>
      <c r="C18" s="416"/>
      <c r="D18" s="428" t="str">
        <f>IF(ข้อมูลนร.2!D16="","",ข้อมูลนร.2!D16)</f>
        <v/>
      </c>
      <c r="E18" s="669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561" t="str">
        <f t="shared" si="1"/>
        <v/>
      </c>
      <c r="AL18" s="562" t="str">
        <f t="shared" si="2"/>
        <v/>
      </c>
      <c r="AM18" s="562" t="str">
        <f t="shared" si="3"/>
        <v/>
      </c>
      <c r="AN18" s="562" t="str">
        <f t="shared" si="4"/>
        <v/>
      </c>
      <c r="AO18" s="562" t="str">
        <f t="shared" si="5"/>
        <v/>
      </c>
      <c r="AP18" s="416"/>
      <c r="AQ18" s="413"/>
    </row>
    <row r="19" spans="2:43" s="429" customFormat="1" ht="17.100000000000001" customHeight="1">
      <c r="B19" s="413"/>
      <c r="C19" s="416"/>
      <c r="D19" s="428" t="str">
        <f>IF(ข้อมูลนร.2!D17="","",ข้อมูลนร.2!D17)</f>
        <v/>
      </c>
      <c r="E19" s="669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561" t="str">
        <f t="shared" si="1"/>
        <v/>
      </c>
      <c r="AL19" s="562" t="str">
        <f t="shared" si="2"/>
        <v/>
      </c>
      <c r="AM19" s="562" t="str">
        <f t="shared" si="3"/>
        <v/>
      </c>
      <c r="AN19" s="562" t="str">
        <f t="shared" si="4"/>
        <v/>
      </c>
      <c r="AO19" s="562" t="str">
        <f t="shared" si="5"/>
        <v/>
      </c>
      <c r="AP19" s="416"/>
      <c r="AQ19" s="413"/>
    </row>
    <row r="20" spans="2:43" s="429" customFormat="1" ht="17.100000000000001" customHeight="1">
      <c r="B20" s="413"/>
      <c r="C20" s="416"/>
      <c r="D20" s="428" t="str">
        <f>IF(ข้อมูลนร.2!D18="","",ข้อมูลนร.2!D18)</f>
        <v/>
      </c>
      <c r="E20" s="669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561" t="str">
        <f t="shared" si="1"/>
        <v/>
      </c>
      <c r="AL20" s="562" t="str">
        <f t="shared" si="2"/>
        <v/>
      </c>
      <c r="AM20" s="562" t="str">
        <f t="shared" si="3"/>
        <v/>
      </c>
      <c r="AN20" s="562" t="str">
        <f t="shared" si="4"/>
        <v/>
      </c>
      <c r="AO20" s="562" t="str">
        <f t="shared" si="5"/>
        <v/>
      </c>
      <c r="AP20" s="416"/>
      <c r="AQ20" s="413"/>
    </row>
    <row r="21" spans="2:43" s="429" customFormat="1" ht="17.100000000000001" customHeight="1">
      <c r="B21" s="413"/>
      <c r="C21" s="416"/>
      <c r="D21" s="428" t="str">
        <f>IF(ข้อมูลนร.2!D19="","",ข้อมูลนร.2!D19)</f>
        <v/>
      </c>
      <c r="E21" s="669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561" t="str">
        <f t="shared" si="1"/>
        <v/>
      </c>
      <c r="AL21" s="562" t="str">
        <f t="shared" si="2"/>
        <v/>
      </c>
      <c r="AM21" s="562" t="str">
        <f t="shared" si="3"/>
        <v/>
      </c>
      <c r="AN21" s="562" t="str">
        <f t="shared" si="4"/>
        <v/>
      </c>
      <c r="AO21" s="562" t="str">
        <f t="shared" si="5"/>
        <v/>
      </c>
      <c r="AP21" s="416"/>
      <c r="AQ21" s="413"/>
    </row>
    <row r="22" spans="2:43" s="429" customFormat="1" ht="17.100000000000001" customHeight="1">
      <c r="B22" s="413"/>
      <c r="C22" s="416"/>
      <c r="D22" s="428" t="str">
        <f>IF(ข้อมูลนร.2!D20="","",ข้อมูลนร.2!D20)</f>
        <v/>
      </c>
      <c r="E22" s="669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561" t="str">
        <f t="shared" si="1"/>
        <v/>
      </c>
      <c r="AL22" s="562" t="str">
        <f t="shared" si="2"/>
        <v/>
      </c>
      <c r="AM22" s="562" t="str">
        <f t="shared" si="3"/>
        <v/>
      </c>
      <c r="AN22" s="562" t="str">
        <f t="shared" si="4"/>
        <v/>
      </c>
      <c r="AO22" s="562" t="str">
        <f t="shared" si="5"/>
        <v/>
      </c>
      <c r="AP22" s="416"/>
      <c r="AQ22" s="413"/>
    </row>
    <row r="23" spans="2:43" s="429" customFormat="1" ht="17.100000000000001" customHeight="1">
      <c r="B23" s="413"/>
      <c r="C23" s="416"/>
      <c r="D23" s="428" t="str">
        <f>IF(ข้อมูลนร.2!D21="","",ข้อมูลนร.2!D21)</f>
        <v/>
      </c>
      <c r="E23" s="669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561" t="str">
        <f t="shared" si="1"/>
        <v/>
      </c>
      <c r="AL23" s="562" t="str">
        <f t="shared" si="2"/>
        <v/>
      </c>
      <c r="AM23" s="562" t="str">
        <f t="shared" si="3"/>
        <v/>
      </c>
      <c r="AN23" s="562" t="str">
        <f t="shared" si="4"/>
        <v/>
      </c>
      <c r="AO23" s="562" t="str">
        <f t="shared" si="5"/>
        <v/>
      </c>
      <c r="AP23" s="416"/>
      <c r="AQ23" s="413"/>
    </row>
    <row r="24" spans="2:43" s="429" customFormat="1" ht="17.100000000000001" customHeight="1">
      <c r="B24" s="413"/>
      <c r="C24" s="416"/>
      <c r="D24" s="428" t="str">
        <f>IF(ข้อมูลนร.2!D22="","",ข้อมูลนร.2!D22)</f>
        <v/>
      </c>
      <c r="E24" s="669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561" t="str">
        <f t="shared" si="1"/>
        <v/>
      </c>
      <c r="AL24" s="562" t="str">
        <f t="shared" si="2"/>
        <v/>
      </c>
      <c r="AM24" s="562" t="str">
        <f t="shared" si="3"/>
        <v/>
      </c>
      <c r="AN24" s="562" t="str">
        <f t="shared" si="4"/>
        <v/>
      </c>
      <c r="AO24" s="562" t="str">
        <f t="shared" si="5"/>
        <v/>
      </c>
      <c r="AP24" s="416"/>
      <c r="AQ24" s="413"/>
    </row>
    <row r="25" spans="2:43" s="429" customFormat="1" ht="17.100000000000001" customHeight="1">
      <c r="B25" s="413"/>
      <c r="C25" s="416"/>
      <c r="D25" s="428" t="str">
        <f>IF(ข้อมูลนร.2!D23="","",ข้อมูลนร.2!D23)</f>
        <v/>
      </c>
      <c r="E25" s="669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561" t="str">
        <f t="shared" si="1"/>
        <v/>
      </c>
      <c r="AL25" s="562" t="str">
        <f t="shared" si="2"/>
        <v/>
      </c>
      <c r="AM25" s="562" t="str">
        <f t="shared" si="3"/>
        <v/>
      </c>
      <c r="AN25" s="562" t="str">
        <f t="shared" si="4"/>
        <v/>
      </c>
      <c r="AO25" s="562" t="str">
        <f t="shared" si="5"/>
        <v/>
      </c>
      <c r="AP25" s="416"/>
      <c r="AQ25" s="413"/>
    </row>
    <row r="26" spans="2:43" s="429" customFormat="1" ht="17.100000000000001" customHeight="1">
      <c r="B26" s="413"/>
      <c r="C26" s="416"/>
      <c r="D26" s="428" t="str">
        <f>IF(ข้อมูลนร.2!D24="","",ข้อมูลนร.2!D24)</f>
        <v/>
      </c>
      <c r="E26" s="669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561" t="str">
        <f t="shared" si="1"/>
        <v/>
      </c>
      <c r="AL26" s="562" t="str">
        <f t="shared" si="2"/>
        <v/>
      </c>
      <c r="AM26" s="562" t="str">
        <f t="shared" si="3"/>
        <v/>
      </c>
      <c r="AN26" s="562" t="str">
        <f t="shared" si="4"/>
        <v/>
      </c>
      <c r="AO26" s="562" t="str">
        <f t="shared" si="5"/>
        <v/>
      </c>
      <c r="AP26" s="416"/>
      <c r="AQ26" s="413"/>
    </row>
    <row r="27" spans="2:43" s="429" customFormat="1" ht="17.100000000000001" customHeight="1">
      <c r="B27" s="413"/>
      <c r="C27" s="416"/>
      <c r="D27" s="428" t="str">
        <f>IF(ข้อมูลนร.2!D25="","",ข้อมูลนร.2!D25)</f>
        <v/>
      </c>
      <c r="E27" s="669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561" t="str">
        <f t="shared" si="1"/>
        <v/>
      </c>
      <c r="AL27" s="562" t="str">
        <f t="shared" si="2"/>
        <v/>
      </c>
      <c r="AM27" s="562" t="str">
        <f t="shared" si="3"/>
        <v/>
      </c>
      <c r="AN27" s="562" t="str">
        <f t="shared" si="4"/>
        <v/>
      </c>
      <c r="AO27" s="562" t="str">
        <f t="shared" si="5"/>
        <v/>
      </c>
      <c r="AP27" s="416"/>
      <c r="AQ27" s="413"/>
    </row>
    <row r="28" spans="2:43" s="429" customFormat="1" ht="17.100000000000001" customHeight="1">
      <c r="B28" s="413"/>
      <c r="C28" s="416"/>
      <c r="D28" s="428" t="str">
        <f>IF(ข้อมูลนร.2!D26="","",ข้อมูลนร.2!D26)</f>
        <v/>
      </c>
      <c r="E28" s="669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561" t="str">
        <f t="shared" si="1"/>
        <v/>
      </c>
      <c r="AL28" s="562" t="str">
        <f t="shared" si="2"/>
        <v/>
      </c>
      <c r="AM28" s="562" t="str">
        <f t="shared" si="3"/>
        <v/>
      </c>
      <c r="AN28" s="562" t="str">
        <f t="shared" si="4"/>
        <v/>
      </c>
      <c r="AO28" s="562" t="str">
        <f t="shared" si="5"/>
        <v/>
      </c>
      <c r="AP28" s="416"/>
      <c r="AQ28" s="413"/>
    </row>
    <row r="29" spans="2:43" s="429" customFormat="1" ht="17.100000000000001" customHeight="1">
      <c r="B29" s="413"/>
      <c r="C29" s="416"/>
      <c r="D29" s="428" t="str">
        <f>IF(ข้อมูลนร.2!D27="","",ข้อมูลนร.2!D27)</f>
        <v/>
      </c>
      <c r="E29" s="669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561" t="str">
        <f t="shared" si="1"/>
        <v/>
      </c>
      <c r="AL29" s="562" t="str">
        <f t="shared" si="2"/>
        <v/>
      </c>
      <c r="AM29" s="562" t="str">
        <f t="shared" si="3"/>
        <v/>
      </c>
      <c r="AN29" s="562" t="str">
        <f t="shared" si="4"/>
        <v/>
      </c>
      <c r="AO29" s="562" t="str">
        <f t="shared" si="5"/>
        <v/>
      </c>
      <c r="AP29" s="416"/>
      <c r="AQ29" s="413"/>
    </row>
    <row r="30" spans="2:43" s="429" customFormat="1" ht="17.100000000000001" customHeight="1">
      <c r="B30" s="413"/>
      <c r="C30" s="416"/>
      <c r="D30" s="428" t="str">
        <f>IF(ข้อมูลนร.2!D28="","",ข้อมูลนร.2!D28)</f>
        <v/>
      </c>
      <c r="E30" s="669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561" t="str">
        <f t="shared" si="1"/>
        <v/>
      </c>
      <c r="AL30" s="562" t="str">
        <f t="shared" si="2"/>
        <v/>
      </c>
      <c r="AM30" s="562" t="str">
        <f t="shared" si="3"/>
        <v/>
      </c>
      <c r="AN30" s="562" t="str">
        <f t="shared" si="4"/>
        <v/>
      </c>
      <c r="AO30" s="562" t="str">
        <f t="shared" si="5"/>
        <v/>
      </c>
      <c r="AP30" s="416"/>
      <c r="AQ30" s="413"/>
    </row>
    <row r="31" spans="2:43" s="429" customFormat="1" ht="17.100000000000001" customHeight="1">
      <c r="B31" s="413"/>
      <c r="C31" s="416"/>
      <c r="D31" s="428" t="str">
        <f>IF(ข้อมูลนร.2!D29="","",ข้อมูลนร.2!D29)</f>
        <v/>
      </c>
      <c r="E31" s="669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561" t="str">
        <f t="shared" si="1"/>
        <v/>
      </c>
      <c r="AL31" s="562" t="str">
        <f t="shared" si="2"/>
        <v/>
      </c>
      <c r="AM31" s="562" t="str">
        <f t="shared" si="3"/>
        <v/>
      </c>
      <c r="AN31" s="562" t="str">
        <f t="shared" si="4"/>
        <v/>
      </c>
      <c r="AO31" s="562" t="str">
        <f t="shared" si="5"/>
        <v/>
      </c>
      <c r="AP31" s="416"/>
      <c r="AQ31" s="413"/>
    </row>
    <row r="32" spans="2:43" s="429" customFormat="1" ht="17.100000000000001" customHeight="1">
      <c r="B32" s="413"/>
      <c r="C32" s="416"/>
      <c r="D32" s="428" t="str">
        <f>IF(ข้อมูลนร.2!D30="","",ข้อมูลนร.2!D30)</f>
        <v/>
      </c>
      <c r="E32" s="669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  <c r="AK32" s="561" t="str">
        <f t="shared" si="1"/>
        <v/>
      </c>
      <c r="AL32" s="562" t="str">
        <f t="shared" si="2"/>
        <v/>
      </c>
      <c r="AM32" s="562" t="str">
        <f t="shared" si="3"/>
        <v/>
      </c>
      <c r="AN32" s="562" t="str">
        <f t="shared" si="4"/>
        <v/>
      </c>
      <c r="AO32" s="562" t="str">
        <f t="shared" si="5"/>
        <v/>
      </c>
      <c r="AP32" s="416"/>
      <c r="AQ32" s="413"/>
    </row>
    <row r="33" spans="2:43" s="429" customFormat="1" ht="17.100000000000001" customHeight="1">
      <c r="B33" s="413"/>
      <c r="C33" s="416"/>
      <c r="D33" s="428" t="str">
        <f>IF(ข้อมูลนร.2!D31="","",ข้อมูลนร.2!D31)</f>
        <v/>
      </c>
      <c r="E33" s="669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561" t="str">
        <f t="shared" si="1"/>
        <v/>
      </c>
      <c r="AL33" s="562" t="str">
        <f t="shared" si="2"/>
        <v/>
      </c>
      <c r="AM33" s="562" t="str">
        <f t="shared" si="3"/>
        <v/>
      </c>
      <c r="AN33" s="562" t="str">
        <f t="shared" si="4"/>
        <v/>
      </c>
      <c r="AO33" s="562" t="str">
        <f t="shared" si="5"/>
        <v/>
      </c>
      <c r="AP33" s="416"/>
      <c r="AQ33" s="413"/>
    </row>
    <row r="34" spans="2:43" s="429" customFormat="1" ht="17.100000000000001" customHeight="1">
      <c r="B34" s="413"/>
      <c r="C34" s="416"/>
      <c r="D34" s="428" t="str">
        <f>IF(ข้อมูลนร.2!D32="","",ข้อมูลนร.2!D32)</f>
        <v/>
      </c>
      <c r="E34" s="669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561" t="str">
        <f t="shared" si="1"/>
        <v/>
      </c>
      <c r="AL34" s="562" t="str">
        <f t="shared" si="2"/>
        <v/>
      </c>
      <c r="AM34" s="562" t="str">
        <f t="shared" si="3"/>
        <v/>
      </c>
      <c r="AN34" s="562" t="str">
        <f t="shared" si="4"/>
        <v/>
      </c>
      <c r="AO34" s="562" t="str">
        <f t="shared" si="5"/>
        <v/>
      </c>
      <c r="AP34" s="416"/>
      <c r="AQ34" s="413"/>
    </row>
    <row r="35" spans="2:43" s="429" customFormat="1" ht="17.100000000000001" customHeight="1">
      <c r="B35" s="413"/>
      <c r="C35" s="416"/>
      <c r="D35" s="428" t="str">
        <f>IF(ข้อมูลนร.2!D33="","",ข้อมูลนร.2!D33)</f>
        <v/>
      </c>
      <c r="E35" s="669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561" t="str">
        <f t="shared" si="1"/>
        <v/>
      </c>
      <c r="AL35" s="562" t="str">
        <f t="shared" si="2"/>
        <v/>
      </c>
      <c r="AM35" s="562" t="str">
        <f t="shared" si="3"/>
        <v/>
      </c>
      <c r="AN35" s="562" t="str">
        <f t="shared" si="4"/>
        <v/>
      </c>
      <c r="AO35" s="562" t="str">
        <f t="shared" si="5"/>
        <v/>
      </c>
      <c r="AP35" s="416"/>
      <c r="AQ35" s="413"/>
    </row>
    <row r="36" spans="2:43" s="429" customFormat="1" ht="17.100000000000001" customHeight="1">
      <c r="B36" s="413"/>
      <c r="C36" s="416"/>
      <c r="D36" s="428" t="str">
        <f>IF(ข้อมูลนร.2!D34="","",ข้อมูลนร.2!D34)</f>
        <v/>
      </c>
      <c r="E36" s="669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561" t="str">
        <f t="shared" si="1"/>
        <v/>
      </c>
      <c r="AL36" s="562" t="str">
        <f t="shared" si="2"/>
        <v/>
      </c>
      <c r="AM36" s="562" t="str">
        <f t="shared" si="3"/>
        <v/>
      </c>
      <c r="AN36" s="562" t="str">
        <f t="shared" si="4"/>
        <v/>
      </c>
      <c r="AO36" s="562" t="str">
        <f t="shared" si="5"/>
        <v/>
      </c>
      <c r="AP36" s="416"/>
      <c r="AQ36" s="413"/>
    </row>
    <row r="37" spans="2:43" s="429" customFormat="1" ht="17.100000000000001" customHeight="1">
      <c r="B37" s="413"/>
      <c r="C37" s="416"/>
      <c r="D37" s="428" t="str">
        <f>IF(ข้อมูลนร.2!D35="","",ข้อมูลนร.2!D35)</f>
        <v/>
      </c>
      <c r="E37" s="669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561" t="str">
        <f t="shared" si="1"/>
        <v/>
      </c>
      <c r="AL37" s="562" t="str">
        <f t="shared" si="2"/>
        <v/>
      </c>
      <c r="AM37" s="562" t="str">
        <f t="shared" si="3"/>
        <v/>
      </c>
      <c r="AN37" s="562" t="str">
        <f t="shared" si="4"/>
        <v/>
      </c>
      <c r="AO37" s="562" t="str">
        <f t="shared" si="5"/>
        <v/>
      </c>
      <c r="AP37" s="416"/>
      <c r="AQ37" s="413"/>
    </row>
    <row r="38" spans="2:43" s="429" customFormat="1" ht="17.100000000000001" customHeight="1">
      <c r="B38" s="413"/>
      <c r="C38" s="416"/>
      <c r="D38" s="428" t="str">
        <f>IF(ข้อมูลนร.2!D36="","",ข้อมูลนร.2!D36)</f>
        <v/>
      </c>
      <c r="E38" s="669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561" t="str">
        <f t="shared" si="1"/>
        <v/>
      </c>
      <c r="AL38" s="562" t="str">
        <f t="shared" si="2"/>
        <v/>
      </c>
      <c r="AM38" s="562" t="str">
        <f t="shared" si="3"/>
        <v/>
      </c>
      <c r="AN38" s="562" t="str">
        <f t="shared" si="4"/>
        <v/>
      </c>
      <c r="AO38" s="562" t="str">
        <f t="shared" si="5"/>
        <v/>
      </c>
      <c r="AP38" s="416"/>
      <c r="AQ38" s="413"/>
    </row>
    <row r="39" spans="2:43" s="429" customFormat="1" ht="17.100000000000001" customHeight="1">
      <c r="B39" s="413"/>
      <c r="C39" s="416"/>
      <c r="D39" s="428" t="str">
        <f>IF(ข้อมูลนร.2!D37="","",ข้อมูลนร.2!D37)</f>
        <v/>
      </c>
      <c r="E39" s="669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561" t="str">
        <f t="shared" si="1"/>
        <v/>
      </c>
      <c r="AL39" s="562" t="str">
        <f t="shared" si="2"/>
        <v/>
      </c>
      <c r="AM39" s="562" t="str">
        <f t="shared" si="3"/>
        <v/>
      </c>
      <c r="AN39" s="562" t="str">
        <f t="shared" si="4"/>
        <v/>
      </c>
      <c r="AO39" s="562" t="str">
        <f t="shared" si="5"/>
        <v/>
      </c>
      <c r="AP39" s="416"/>
      <c r="AQ39" s="413"/>
    </row>
    <row r="40" spans="2:43" s="429" customFormat="1" ht="17.100000000000001" customHeight="1">
      <c r="B40" s="413"/>
      <c r="C40" s="416"/>
      <c r="D40" s="428" t="str">
        <f>IF(ข้อมูลนร.2!D38="","",ข้อมูลนร.2!D38)</f>
        <v/>
      </c>
      <c r="E40" s="669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561" t="str">
        <f t="shared" si="1"/>
        <v/>
      </c>
      <c r="AL40" s="562" t="str">
        <f t="shared" si="2"/>
        <v/>
      </c>
      <c r="AM40" s="562" t="str">
        <f t="shared" si="3"/>
        <v/>
      </c>
      <c r="AN40" s="562" t="str">
        <f t="shared" si="4"/>
        <v/>
      </c>
      <c r="AO40" s="562" t="str">
        <f t="shared" si="5"/>
        <v/>
      </c>
      <c r="AP40" s="416"/>
      <c r="AQ40" s="413"/>
    </row>
    <row r="41" spans="2:43" s="429" customFormat="1" ht="17.100000000000001" customHeight="1">
      <c r="B41" s="413"/>
      <c r="C41" s="416"/>
      <c r="D41" s="428" t="str">
        <f>IF(ข้อมูลนร.2!D39="","",ข้อมูลนร.2!D39)</f>
        <v/>
      </c>
      <c r="E41" s="669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561" t="str">
        <f t="shared" si="1"/>
        <v/>
      </c>
      <c r="AL41" s="562" t="str">
        <f t="shared" si="2"/>
        <v/>
      </c>
      <c r="AM41" s="562" t="str">
        <f t="shared" si="3"/>
        <v/>
      </c>
      <c r="AN41" s="562" t="str">
        <f t="shared" si="4"/>
        <v/>
      </c>
      <c r="AO41" s="562" t="str">
        <f t="shared" si="5"/>
        <v/>
      </c>
      <c r="AP41" s="416"/>
      <c r="AQ41" s="413"/>
    </row>
    <row r="42" spans="2:43" s="429" customFormat="1" ht="17.100000000000001" customHeight="1">
      <c r="B42" s="413"/>
      <c r="C42" s="416"/>
      <c r="D42" s="428" t="str">
        <f>IF(ข้อมูลนร.2!D40="","",ข้อมูลนร.2!D40)</f>
        <v/>
      </c>
      <c r="E42" s="669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561" t="str">
        <f t="shared" si="1"/>
        <v/>
      </c>
      <c r="AL42" s="562" t="str">
        <f t="shared" si="2"/>
        <v/>
      </c>
      <c r="AM42" s="562" t="str">
        <f t="shared" si="3"/>
        <v/>
      </c>
      <c r="AN42" s="562" t="str">
        <f t="shared" si="4"/>
        <v/>
      </c>
      <c r="AO42" s="562" t="str">
        <f t="shared" si="5"/>
        <v/>
      </c>
      <c r="AP42" s="416"/>
      <c r="AQ42" s="413"/>
    </row>
    <row r="43" spans="2:43" s="429" customFormat="1" ht="17.100000000000001" customHeight="1">
      <c r="B43" s="413"/>
      <c r="C43" s="416"/>
      <c r="D43" s="428" t="str">
        <f>IF(ข้อมูลนร.2!D41="","",ข้อมูลนร.2!D41)</f>
        <v/>
      </c>
      <c r="E43" s="669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561" t="str">
        <f t="shared" si="1"/>
        <v/>
      </c>
      <c r="AL43" s="562" t="str">
        <f t="shared" si="2"/>
        <v/>
      </c>
      <c r="AM43" s="562" t="str">
        <f t="shared" si="3"/>
        <v/>
      </c>
      <c r="AN43" s="562" t="str">
        <f t="shared" si="4"/>
        <v/>
      </c>
      <c r="AO43" s="562" t="str">
        <f t="shared" si="5"/>
        <v/>
      </c>
      <c r="AP43" s="416"/>
      <c r="AQ43" s="413"/>
    </row>
    <row r="44" spans="2:43" s="429" customFormat="1" ht="17.100000000000001" customHeight="1">
      <c r="B44" s="413"/>
      <c r="C44" s="416"/>
      <c r="D44" s="428" t="str">
        <f>IF(ข้อมูลนร.2!D42="","",ข้อมูลนร.2!D42)</f>
        <v/>
      </c>
      <c r="E44" s="669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561" t="str">
        <f t="shared" si="1"/>
        <v/>
      </c>
      <c r="AL44" s="562" t="str">
        <f t="shared" si="2"/>
        <v/>
      </c>
      <c r="AM44" s="562" t="str">
        <f t="shared" si="3"/>
        <v/>
      </c>
      <c r="AN44" s="562" t="str">
        <f t="shared" si="4"/>
        <v/>
      </c>
      <c r="AO44" s="562" t="str">
        <f t="shared" si="5"/>
        <v/>
      </c>
      <c r="AP44" s="416"/>
      <c r="AQ44" s="413"/>
    </row>
    <row r="45" spans="2:43" s="429" customFormat="1" ht="17.100000000000001" customHeight="1">
      <c r="B45" s="413"/>
      <c r="C45" s="416"/>
      <c r="D45" s="428" t="str">
        <f>IF(ข้อมูลนร.2!D43="","",ข้อมูลนร.2!D43)</f>
        <v/>
      </c>
      <c r="E45" s="669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561" t="str">
        <f t="shared" si="1"/>
        <v/>
      </c>
      <c r="AL45" s="562" t="str">
        <f t="shared" si="2"/>
        <v/>
      </c>
      <c r="AM45" s="562" t="str">
        <f t="shared" si="3"/>
        <v/>
      </c>
      <c r="AN45" s="562" t="str">
        <f t="shared" si="4"/>
        <v/>
      </c>
      <c r="AO45" s="562" t="str">
        <f t="shared" si="5"/>
        <v/>
      </c>
      <c r="AP45" s="416"/>
      <c r="AQ45" s="413"/>
    </row>
    <row r="46" spans="2:43" s="429" customFormat="1" ht="17.100000000000001" customHeight="1">
      <c r="B46" s="413"/>
      <c r="C46" s="416"/>
      <c r="D46" s="428" t="str">
        <f>IF(ข้อมูลนร.2!D44="","",ข้อมูลนร.2!D44)</f>
        <v/>
      </c>
      <c r="E46" s="669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561" t="str">
        <f t="shared" si="1"/>
        <v/>
      </c>
      <c r="AL46" s="562" t="str">
        <f t="shared" si="2"/>
        <v/>
      </c>
      <c r="AM46" s="562" t="str">
        <f t="shared" si="3"/>
        <v/>
      </c>
      <c r="AN46" s="562" t="str">
        <f t="shared" si="4"/>
        <v/>
      </c>
      <c r="AO46" s="562" t="str">
        <f t="shared" si="5"/>
        <v/>
      </c>
      <c r="AP46" s="416"/>
      <c r="AQ46" s="413"/>
    </row>
    <row r="47" spans="2:43" s="429" customFormat="1" ht="17.100000000000001" customHeight="1">
      <c r="B47" s="413"/>
      <c r="C47" s="416"/>
      <c r="D47" s="428" t="str">
        <f>IF(ข้อมูลนร.2!D45="","",ข้อมูลนร.2!D45)</f>
        <v/>
      </c>
      <c r="E47" s="669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561" t="str">
        <f t="shared" si="1"/>
        <v/>
      </c>
      <c r="AL47" s="562" t="str">
        <f t="shared" si="2"/>
        <v/>
      </c>
      <c r="AM47" s="562" t="str">
        <f t="shared" si="3"/>
        <v/>
      </c>
      <c r="AN47" s="562" t="str">
        <f t="shared" si="4"/>
        <v/>
      </c>
      <c r="AO47" s="562" t="str">
        <f t="shared" si="5"/>
        <v/>
      </c>
      <c r="AP47" s="416"/>
      <c r="AQ47" s="413"/>
    </row>
    <row r="48" spans="2:43" s="429" customFormat="1" ht="17.100000000000001" customHeight="1">
      <c r="B48" s="413"/>
      <c r="C48" s="416"/>
      <c r="D48" s="428" t="str">
        <f>IF(ข้อมูลนร.2!D46="","",ข้อมูลนร.2!D46)</f>
        <v/>
      </c>
      <c r="E48" s="669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561" t="str">
        <f t="shared" si="1"/>
        <v/>
      </c>
      <c r="AL48" s="562" t="str">
        <f t="shared" si="2"/>
        <v/>
      </c>
      <c r="AM48" s="562" t="str">
        <f t="shared" si="3"/>
        <v/>
      </c>
      <c r="AN48" s="562" t="str">
        <f t="shared" si="4"/>
        <v/>
      </c>
      <c r="AO48" s="562" t="str">
        <f t="shared" si="5"/>
        <v/>
      </c>
      <c r="AP48" s="416"/>
      <c r="AQ48" s="413"/>
    </row>
    <row r="49" spans="2:43">
      <c r="B49" s="412"/>
      <c r="C49" s="415"/>
      <c r="D49" s="670" t="s">
        <v>321</v>
      </c>
      <c r="E49" s="671"/>
      <c r="F49" s="672"/>
      <c r="G49" s="673"/>
      <c r="H49" s="673"/>
      <c r="I49" s="673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4"/>
      <c r="AL49" s="675"/>
      <c r="AM49" s="676"/>
      <c r="AN49" s="676"/>
      <c r="AO49" s="677"/>
      <c r="AP49" s="415"/>
      <c r="AQ49" s="412"/>
    </row>
    <row r="50" spans="2:43">
      <c r="B50" s="412"/>
      <c r="C50" s="415"/>
      <c r="D50" s="416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45"/>
      <c r="AL50" s="445"/>
      <c r="AM50" s="445"/>
      <c r="AN50" s="445"/>
      <c r="AO50" s="445"/>
      <c r="AP50" s="415"/>
      <c r="AQ50" s="412"/>
    </row>
    <row r="51" spans="2:43">
      <c r="B51" s="412"/>
      <c r="C51" s="412"/>
      <c r="D51" s="413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44"/>
      <c r="AL51" s="444"/>
      <c r="AM51" s="444"/>
      <c r="AN51" s="444"/>
      <c r="AO51" s="444"/>
      <c r="AP51" s="412"/>
      <c r="AQ51" s="412"/>
    </row>
  </sheetData>
  <sheetProtection algorithmName="SHA-512" hashValue="1+ttf/wb9m9k3X6rbdyRVdIA63CCw3TVpl4T8/82S0ld3EkiVrEf5RqeY7EBoJHBgtPJVGfN8Y+uc6oGtq3uDg==" saltValue="M7EqankKAH5rgNd8yfzNgw==" spinCount="100000" sheet="1" objects="1" scenarios="1" formatCells="0"/>
  <protectedRanges>
    <protectedRange sqref="F49 V9:V48 AC9:AC48 F7:AJ8" name="ช่วง1"/>
    <protectedRange sqref="R9:U9 F10:U48 W9:AB48 AD9:AJ48" name="ช่วง1_3"/>
    <protectedRange sqref="F9:Q9" name="ช่วง1_2_1"/>
  </protectedRanges>
  <mergeCells count="15">
    <mergeCell ref="E9:E48"/>
    <mergeCell ref="D49:E49"/>
    <mergeCell ref="F49:AK49"/>
    <mergeCell ref="AL49:AO49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8">
    <cfRule type="cellIs" dxfId="21" priority="1" operator="equal">
      <formula>"ข"</formula>
    </cfRule>
    <cfRule type="cellIs" dxfId="20" priority="2" operator="equal">
      <formula>"ล"</formula>
    </cfRule>
    <cfRule type="cellIs" dxfId="19" priority="3" operator="equal">
      <formula>"ป"</formula>
    </cfRule>
    <cfRule type="cellIs" dxfId="18" priority="4" operator="equal">
      <formula>"/"</formula>
    </cfRule>
  </conditionalFormatting>
  <pageMargins left="0.31496062992125984" right="0" top="0.39370078740157483" bottom="7.874015748031496E-2" header="0.31496062992125984" footer="0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F9:AJ48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M17"/>
  <sheetViews>
    <sheetView showGridLines="0" showRowColHeaders="0" zoomScale="96" zoomScaleNormal="96" workbookViewId="0">
      <selection activeCell="M9" sqref="M9"/>
    </sheetView>
  </sheetViews>
  <sheetFormatPr defaultRowHeight="14.25"/>
  <cols>
    <col min="1" max="1" width="3.5" customWidth="1"/>
    <col min="2" max="9" width="17.75" customWidth="1"/>
    <col min="12" max="12" width="6.375" customWidth="1"/>
    <col min="13" max="13" width="4.75" customWidth="1"/>
  </cols>
  <sheetData>
    <row r="1" spans="1:13" ht="30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M1" s="24"/>
    </row>
    <row r="2" spans="1:13" ht="30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M2" s="24"/>
    </row>
    <row r="3" spans="1:13" ht="30" customHeight="1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</row>
    <row r="4" spans="1:13" ht="30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1:13" ht="30" customHeight="1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1:13" ht="30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</row>
    <row r="7" spans="1:13" ht="30" customHeight="1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</row>
    <row r="8" spans="1:13" ht="30" customHeight="1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</row>
    <row r="9" spans="1:13" ht="30" customHeight="1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</row>
    <row r="10" spans="1:13" ht="30" customHeight="1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</row>
    <row r="11" spans="1:13" ht="30" customHeight="1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1:13" ht="30" customHeight="1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</row>
    <row r="13" spans="1:13" ht="39.75" customHeight="1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</row>
    <row r="14" spans="1:13" ht="24.75" customHeight="1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t="30" customHeight="1">
      <c r="A15" s="25"/>
      <c r="B15" s="25"/>
      <c r="C15" s="25"/>
      <c r="D15" s="25"/>
      <c r="E15" s="25"/>
      <c r="F15" s="25"/>
      <c r="G15" s="25"/>
      <c r="H15" s="25"/>
      <c r="I15" s="25"/>
      <c r="J15" s="25"/>
      <c r="K15" s="25"/>
    </row>
    <row r="16" spans="1:13" ht="30" customHeight="1"/>
    <row r="17" ht="30" customHeight="1"/>
  </sheetData>
  <sheetProtection algorithmName="SHA-512" hashValue="PgQKNR5/SILVbSNvJrya/dM8ZhatCVDm0TDUPi01w9luMEwGM7vMQkUZ94c7aSGH+gcaMHl/Cmsp9524ZFlkpQ==" saltValue="3F41oykU2TTx6cmV6/epTA==" spinCount="100000" sheet="1" objects="1" scenarios="1" selectLockedCells="1" selectUnlockedCells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51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414" customWidth="1"/>
    <col min="2" max="2" width="4.625" style="414" customWidth="1"/>
    <col min="3" max="3" width="3.625" style="414" customWidth="1"/>
    <col min="4" max="4" width="3.125" style="429" customWidth="1"/>
    <col min="5" max="5" width="3.125" style="414" customWidth="1"/>
    <col min="6" max="36" width="2.25" style="414" customWidth="1"/>
    <col min="37" max="37" width="3.625" style="446" customWidth="1"/>
    <col min="38" max="41" width="3.25" style="446" customWidth="1"/>
    <col min="42" max="42" width="3.625" style="414" customWidth="1"/>
    <col min="43" max="43" width="4.625" style="414" customWidth="1"/>
    <col min="44" max="16384" width="9" style="414"/>
  </cols>
  <sheetData>
    <row r="1" spans="2:43">
      <c r="B1" s="412"/>
      <c r="C1" s="412"/>
      <c r="D1" s="413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44"/>
      <c r="AL1" s="444"/>
      <c r="AM1" s="444"/>
      <c r="AN1" s="444"/>
      <c r="AO1" s="444"/>
      <c r="AP1" s="412"/>
      <c r="AQ1" s="412"/>
    </row>
    <row r="2" spans="2:43" ht="21.95" customHeight="1">
      <c r="B2" s="412"/>
      <c r="C2" s="415"/>
      <c r="D2" s="416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445"/>
      <c r="AM2" s="445"/>
      <c r="AN2" s="445"/>
      <c r="AO2" s="445"/>
      <c r="AP2" s="415"/>
      <c r="AQ2" s="412"/>
    </row>
    <row r="3" spans="2:43" s="446" customFormat="1" ht="20.100000000000001" customHeight="1">
      <c r="B3" s="444"/>
      <c r="C3" s="445"/>
      <c r="D3" s="679" t="s">
        <v>308</v>
      </c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445"/>
      <c r="AQ3" s="444"/>
    </row>
    <row r="4" spans="2:43" ht="5.0999999999999996" customHeight="1">
      <c r="B4" s="412"/>
      <c r="C4" s="415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48"/>
      <c r="AL4" s="445"/>
      <c r="AM4" s="445"/>
      <c r="AN4" s="445"/>
      <c r="AO4" s="445"/>
      <c r="AP4" s="415"/>
      <c r="AQ4" s="412"/>
    </row>
    <row r="5" spans="2:43">
      <c r="B5" s="412"/>
      <c r="C5" s="415"/>
      <c r="D5" s="680" t="s">
        <v>37</v>
      </c>
      <c r="E5" s="418"/>
      <c r="F5" s="682" t="s">
        <v>309</v>
      </c>
      <c r="G5" s="682"/>
      <c r="H5" s="682"/>
      <c r="I5" s="682"/>
      <c r="J5" s="683"/>
      <c r="K5" s="684">
        <v>2</v>
      </c>
      <c r="L5" s="684"/>
      <c r="M5" s="684"/>
      <c r="N5" s="685" t="s">
        <v>310</v>
      </c>
      <c r="O5" s="685"/>
      <c r="P5" s="685"/>
      <c r="Q5" s="685"/>
      <c r="R5" s="685"/>
      <c r="S5" s="684" t="s">
        <v>329</v>
      </c>
      <c r="T5" s="684"/>
      <c r="U5" s="684"/>
      <c r="V5" s="684"/>
      <c r="W5" s="684"/>
      <c r="X5" s="684"/>
      <c r="Y5" s="684"/>
      <c r="Z5" s="684"/>
      <c r="AA5" s="685" t="s">
        <v>312</v>
      </c>
      <c r="AB5" s="685"/>
      <c r="AC5" s="685"/>
      <c r="AD5" s="685"/>
      <c r="AE5" s="684">
        <v>2567</v>
      </c>
      <c r="AF5" s="684"/>
      <c r="AG5" s="684"/>
      <c r="AH5" s="684"/>
      <c r="AI5" s="419"/>
      <c r="AJ5" s="420"/>
      <c r="AK5" s="421"/>
      <c r="AL5" s="686" t="s">
        <v>313</v>
      </c>
      <c r="AM5" s="687"/>
      <c r="AN5" s="687"/>
      <c r="AO5" s="688"/>
      <c r="AP5" s="415"/>
      <c r="AQ5" s="412"/>
    </row>
    <row r="6" spans="2:43" ht="17.45" customHeight="1">
      <c r="B6" s="412"/>
      <c r="C6" s="415"/>
      <c r="D6" s="681"/>
      <c r="E6" s="423" t="s">
        <v>314</v>
      </c>
      <c r="F6" s="560">
        <v>1</v>
      </c>
      <c r="G6" s="560">
        <f>F6+1</f>
        <v>2</v>
      </c>
      <c r="H6" s="560">
        <f t="shared" ref="H6:AI6" si="0">G6+1</f>
        <v>3</v>
      </c>
      <c r="I6" s="560">
        <f t="shared" si="0"/>
        <v>4</v>
      </c>
      <c r="J6" s="560">
        <f t="shared" si="0"/>
        <v>5</v>
      </c>
      <c r="K6" s="560">
        <f t="shared" si="0"/>
        <v>6</v>
      </c>
      <c r="L6" s="560">
        <f t="shared" si="0"/>
        <v>7</v>
      </c>
      <c r="M6" s="560">
        <f t="shared" si="0"/>
        <v>8</v>
      </c>
      <c r="N6" s="560">
        <f t="shared" si="0"/>
        <v>9</v>
      </c>
      <c r="O6" s="560">
        <f t="shared" si="0"/>
        <v>10</v>
      </c>
      <c r="P6" s="560">
        <f t="shared" si="0"/>
        <v>11</v>
      </c>
      <c r="Q6" s="560">
        <f t="shared" si="0"/>
        <v>12</v>
      </c>
      <c r="R6" s="560">
        <f t="shared" si="0"/>
        <v>13</v>
      </c>
      <c r="S6" s="560">
        <f t="shared" si="0"/>
        <v>14</v>
      </c>
      <c r="T6" s="560">
        <f t="shared" si="0"/>
        <v>15</v>
      </c>
      <c r="U6" s="560">
        <f t="shared" si="0"/>
        <v>16</v>
      </c>
      <c r="V6" s="560">
        <f t="shared" si="0"/>
        <v>17</v>
      </c>
      <c r="W6" s="560">
        <f t="shared" si="0"/>
        <v>18</v>
      </c>
      <c r="X6" s="560">
        <f t="shared" si="0"/>
        <v>19</v>
      </c>
      <c r="Y6" s="560">
        <f t="shared" si="0"/>
        <v>20</v>
      </c>
      <c r="Z6" s="560">
        <f t="shared" si="0"/>
        <v>21</v>
      </c>
      <c r="AA6" s="560">
        <f t="shared" si="0"/>
        <v>22</v>
      </c>
      <c r="AB6" s="560">
        <f t="shared" si="0"/>
        <v>23</v>
      </c>
      <c r="AC6" s="560">
        <f t="shared" si="0"/>
        <v>24</v>
      </c>
      <c r="AD6" s="560">
        <f t="shared" si="0"/>
        <v>25</v>
      </c>
      <c r="AE6" s="560">
        <f t="shared" si="0"/>
        <v>26</v>
      </c>
      <c r="AF6" s="560">
        <f t="shared" si="0"/>
        <v>27</v>
      </c>
      <c r="AG6" s="560">
        <f t="shared" si="0"/>
        <v>28</v>
      </c>
      <c r="AH6" s="560">
        <f t="shared" si="0"/>
        <v>29</v>
      </c>
      <c r="AI6" s="560">
        <f t="shared" si="0"/>
        <v>30</v>
      </c>
      <c r="AJ6" s="560">
        <f>AI6+1</f>
        <v>31</v>
      </c>
      <c r="AK6" s="558" t="s">
        <v>17</v>
      </c>
      <c r="AL6" s="689" t="str">
        <f>IF(S5="","",S5)</f>
        <v>มกราคม</v>
      </c>
      <c r="AM6" s="690"/>
      <c r="AN6" s="690"/>
      <c r="AO6" s="691"/>
      <c r="AP6" s="415"/>
      <c r="AQ6" s="412"/>
    </row>
    <row r="7" spans="2:43" ht="17.45" customHeight="1">
      <c r="B7" s="412"/>
      <c r="C7" s="415"/>
      <c r="D7" s="681"/>
      <c r="E7" s="424" t="s">
        <v>315</v>
      </c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559" t="s">
        <v>316</v>
      </c>
      <c r="AL7" s="692"/>
      <c r="AM7" s="693"/>
      <c r="AN7" s="693"/>
      <c r="AO7" s="694"/>
      <c r="AP7" s="415"/>
      <c r="AQ7" s="412"/>
    </row>
    <row r="8" spans="2:43" ht="15.75" customHeight="1">
      <c r="B8" s="412"/>
      <c r="C8" s="415"/>
      <c r="D8" s="426"/>
      <c r="E8" s="42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7"/>
      <c r="Z8" s="447"/>
      <c r="AA8" s="447"/>
      <c r="AB8" s="447"/>
      <c r="AC8" s="447"/>
      <c r="AD8" s="447"/>
      <c r="AE8" s="447"/>
      <c r="AF8" s="447"/>
      <c r="AG8" s="447"/>
      <c r="AH8" s="447"/>
      <c r="AI8" s="447"/>
      <c r="AJ8" s="447"/>
      <c r="AK8" s="421">
        <f>COUNTA(F8:AJ8)</f>
        <v>0</v>
      </c>
      <c r="AL8" s="424" t="s">
        <v>317</v>
      </c>
      <c r="AM8" s="424" t="s">
        <v>318</v>
      </c>
      <c r="AN8" s="424" t="s">
        <v>319</v>
      </c>
      <c r="AO8" s="424" t="s">
        <v>320</v>
      </c>
      <c r="AP8" s="415"/>
      <c r="AQ8" s="412"/>
    </row>
    <row r="9" spans="2:43" s="429" customFormat="1" ht="17.100000000000001" customHeight="1">
      <c r="B9" s="413"/>
      <c r="C9" s="416"/>
      <c r="D9" s="428" t="str">
        <f>IF(ข้อมูลนร.2!D7="","",ข้อมูลนร.2!D7)</f>
        <v>1</v>
      </c>
      <c r="E9" s="668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561">
        <f>IF(D9="","",COUNTIF(F9:AJ9,"/"))</f>
        <v>0</v>
      </c>
      <c r="AL9" s="562">
        <f>IF(D9="","",COUNTIF(F9:AJ9,"/"))</f>
        <v>0</v>
      </c>
      <c r="AM9" s="562">
        <f>IF(D9="","",COUNTIF(F9:AJ9,"ป"))</f>
        <v>0</v>
      </c>
      <c r="AN9" s="562">
        <f>IF(D9="","",COUNTIF(F9:AJ9,"ล"))</f>
        <v>0</v>
      </c>
      <c r="AO9" s="562">
        <f>IF(D9="","",COUNTIF(F9:AJ9,"ข"))</f>
        <v>0</v>
      </c>
      <c r="AP9" s="416"/>
      <c r="AQ9" s="413"/>
    </row>
    <row r="10" spans="2:43" s="429" customFormat="1" ht="17.100000000000001" customHeight="1">
      <c r="B10" s="413"/>
      <c r="C10" s="416"/>
      <c r="D10" s="428" t="str">
        <f>IF(ข้อมูลนร.2!D8="","",ข้อมูลนร.2!D8)</f>
        <v>2</v>
      </c>
      <c r="E10" s="669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425"/>
      <c r="AA10" s="425"/>
      <c r="AB10" s="425"/>
      <c r="AC10" s="425"/>
      <c r="AD10" s="425"/>
      <c r="AE10" s="425"/>
      <c r="AF10" s="425"/>
      <c r="AG10" s="425"/>
      <c r="AH10" s="425"/>
      <c r="AI10" s="425"/>
      <c r="AJ10" s="425"/>
      <c r="AK10" s="561">
        <f t="shared" ref="AK10:AK48" si="1">IF(D10="","",COUNTIF(F10:AJ10,"/"))</f>
        <v>0</v>
      </c>
      <c r="AL10" s="562">
        <f t="shared" ref="AL10:AL48" si="2">IF(D10="","",COUNTIF(F10:AJ10,"/"))</f>
        <v>0</v>
      </c>
      <c r="AM10" s="562">
        <f t="shared" ref="AM10:AM48" si="3">IF(D10="","",COUNTIF(F10:AJ10,"ป"))</f>
        <v>0</v>
      </c>
      <c r="AN10" s="562">
        <f t="shared" ref="AN10:AN48" si="4">IF(D10="","",COUNTIF(F10:AJ10,"ล"))</f>
        <v>0</v>
      </c>
      <c r="AO10" s="562">
        <f t="shared" ref="AO10:AO48" si="5">IF(D10="","",COUNTIF(F10:AJ10,"ข"))</f>
        <v>0</v>
      </c>
      <c r="AP10" s="416"/>
      <c r="AQ10" s="413"/>
    </row>
    <row r="11" spans="2:43" s="429" customFormat="1" ht="17.100000000000001" customHeight="1">
      <c r="B11" s="413"/>
      <c r="C11" s="416"/>
      <c r="D11" s="428" t="str">
        <f>IF(ข้อมูลนร.2!D9="","",ข้อมูลนร.2!D9)</f>
        <v>3</v>
      </c>
      <c r="E11" s="669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  <c r="AG11" s="425"/>
      <c r="AH11" s="425"/>
      <c r="AI11" s="425"/>
      <c r="AJ11" s="425"/>
      <c r="AK11" s="561">
        <f t="shared" si="1"/>
        <v>0</v>
      </c>
      <c r="AL11" s="562">
        <f t="shared" si="2"/>
        <v>0</v>
      </c>
      <c r="AM11" s="562">
        <f t="shared" si="3"/>
        <v>0</v>
      </c>
      <c r="AN11" s="562">
        <f t="shared" si="4"/>
        <v>0</v>
      </c>
      <c r="AO11" s="562">
        <f t="shared" si="5"/>
        <v>0</v>
      </c>
      <c r="AP11" s="416"/>
      <c r="AQ11" s="413"/>
    </row>
    <row r="12" spans="2:43" s="429" customFormat="1" ht="17.100000000000001" customHeight="1">
      <c r="B12" s="413"/>
      <c r="C12" s="416"/>
      <c r="D12" s="428" t="str">
        <f>IF(ข้อมูลนร.2!D10="","",ข้อมูลนร.2!D10)</f>
        <v/>
      </c>
      <c r="E12" s="669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561" t="str">
        <f t="shared" si="1"/>
        <v/>
      </c>
      <c r="AL12" s="562" t="str">
        <f t="shared" si="2"/>
        <v/>
      </c>
      <c r="AM12" s="562" t="str">
        <f t="shared" si="3"/>
        <v/>
      </c>
      <c r="AN12" s="562" t="str">
        <f t="shared" si="4"/>
        <v/>
      </c>
      <c r="AO12" s="562" t="str">
        <f t="shared" si="5"/>
        <v/>
      </c>
      <c r="AP12" s="416"/>
      <c r="AQ12" s="413"/>
    </row>
    <row r="13" spans="2:43" s="429" customFormat="1" ht="17.100000000000001" customHeight="1">
      <c r="B13" s="413"/>
      <c r="C13" s="416"/>
      <c r="D13" s="428" t="str">
        <f>IF(ข้อมูลนร.2!D11="","",ข้อมูลนร.2!D11)</f>
        <v/>
      </c>
      <c r="E13" s="669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561" t="str">
        <f t="shared" si="1"/>
        <v/>
      </c>
      <c r="AL13" s="562" t="str">
        <f t="shared" si="2"/>
        <v/>
      </c>
      <c r="AM13" s="562" t="str">
        <f t="shared" si="3"/>
        <v/>
      </c>
      <c r="AN13" s="562" t="str">
        <f t="shared" si="4"/>
        <v/>
      </c>
      <c r="AO13" s="562" t="str">
        <f t="shared" si="5"/>
        <v/>
      </c>
      <c r="AP13" s="416"/>
      <c r="AQ13" s="413"/>
    </row>
    <row r="14" spans="2:43" s="429" customFormat="1" ht="17.100000000000001" customHeight="1">
      <c r="B14" s="413"/>
      <c r="C14" s="416"/>
      <c r="D14" s="428" t="str">
        <f>IF(ข้อมูลนร.2!D12="","",ข้อมูลนร.2!D12)</f>
        <v/>
      </c>
      <c r="E14" s="669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561" t="str">
        <f t="shared" si="1"/>
        <v/>
      </c>
      <c r="AL14" s="562" t="str">
        <f t="shared" si="2"/>
        <v/>
      </c>
      <c r="AM14" s="562" t="str">
        <f t="shared" si="3"/>
        <v/>
      </c>
      <c r="AN14" s="562" t="str">
        <f t="shared" si="4"/>
        <v/>
      </c>
      <c r="AO14" s="562" t="str">
        <f t="shared" si="5"/>
        <v/>
      </c>
      <c r="AP14" s="416"/>
      <c r="AQ14" s="413"/>
    </row>
    <row r="15" spans="2:43" s="429" customFormat="1" ht="17.100000000000001" customHeight="1">
      <c r="B15" s="413"/>
      <c r="C15" s="416"/>
      <c r="D15" s="428" t="str">
        <f>IF(ข้อมูลนร.2!D13="","",ข้อมูลนร.2!D13)</f>
        <v/>
      </c>
      <c r="E15" s="669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561" t="str">
        <f t="shared" si="1"/>
        <v/>
      </c>
      <c r="AL15" s="562" t="str">
        <f t="shared" si="2"/>
        <v/>
      </c>
      <c r="AM15" s="562" t="str">
        <f t="shared" si="3"/>
        <v/>
      </c>
      <c r="AN15" s="562" t="str">
        <f t="shared" si="4"/>
        <v/>
      </c>
      <c r="AO15" s="562" t="str">
        <f t="shared" si="5"/>
        <v/>
      </c>
      <c r="AP15" s="416"/>
      <c r="AQ15" s="413"/>
    </row>
    <row r="16" spans="2:43" s="429" customFormat="1" ht="17.100000000000001" customHeight="1">
      <c r="B16" s="413"/>
      <c r="C16" s="416"/>
      <c r="D16" s="428" t="str">
        <f>IF(ข้อมูลนร.2!D14="","",ข้อมูลนร.2!D14)</f>
        <v/>
      </c>
      <c r="E16" s="669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561" t="str">
        <f t="shared" si="1"/>
        <v/>
      </c>
      <c r="AL16" s="562" t="str">
        <f t="shared" si="2"/>
        <v/>
      </c>
      <c r="AM16" s="562" t="str">
        <f t="shared" si="3"/>
        <v/>
      </c>
      <c r="AN16" s="562" t="str">
        <f t="shared" si="4"/>
        <v/>
      </c>
      <c r="AO16" s="562" t="str">
        <f t="shared" si="5"/>
        <v/>
      </c>
      <c r="AP16" s="416"/>
      <c r="AQ16" s="413"/>
    </row>
    <row r="17" spans="2:43" s="429" customFormat="1" ht="17.100000000000001" customHeight="1">
      <c r="B17" s="413"/>
      <c r="C17" s="416"/>
      <c r="D17" s="428" t="str">
        <f>IF(ข้อมูลนร.2!D15="","",ข้อมูลนร.2!D15)</f>
        <v/>
      </c>
      <c r="E17" s="669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561" t="str">
        <f t="shared" si="1"/>
        <v/>
      </c>
      <c r="AL17" s="562" t="str">
        <f t="shared" si="2"/>
        <v/>
      </c>
      <c r="AM17" s="562" t="str">
        <f t="shared" si="3"/>
        <v/>
      </c>
      <c r="AN17" s="562" t="str">
        <f t="shared" si="4"/>
        <v/>
      </c>
      <c r="AO17" s="562" t="str">
        <f t="shared" si="5"/>
        <v/>
      </c>
      <c r="AP17" s="416"/>
      <c r="AQ17" s="413"/>
    </row>
    <row r="18" spans="2:43" s="429" customFormat="1" ht="17.100000000000001" customHeight="1">
      <c r="B18" s="413"/>
      <c r="C18" s="416"/>
      <c r="D18" s="428" t="str">
        <f>IF(ข้อมูลนร.2!D16="","",ข้อมูลนร.2!D16)</f>
        <v/>
      </c>
      <c r="E18" s="669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561" t="str">
        <f t="shared" si="1"/>
        <v/>
      </c>
      <c r="AL18" s="562" t="str">
        <f t="shared" si="2"/>
        <v/>
      </c>
      <c r="AM18" s="562" t="str">
        <f t="shared" si="3"/>
        <v/>
      </c>
      <c r="AN18" s="562" t="str">
        <f t="shared" si="4"/>
        <v/>
      </c>
      <c r="AO18" s="562" t="str">
        <f t="shared" si="5"/>
        <v/>
      </c>
      <c r="AP18" s="416"/>
      <c r="AQ18" s="413"/>
    </row>
    <row r="19" spans="2:43" s="429" customFormat="1" ht="17.100000000000001" customHeight="1">
      <c r="B19" s="413"/>
      <c r="C19" s="416"/>
      <c r="D19" s="428" t="str">
        <f>IF(ข้อมูลนร.2!D17="","",ข้อมูลนร.2!D17)</f>
        <v/>
      </c>
      <c r="E19" s="669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561" t="str">
        <f t="shared" si="1"/>
        <v/>
      </c>
      <c r="AL19" s="562" t="str">
        <f t="shared" si="2"/>
        <v/>
      </c>
      <c r="AM19" s="562" t="str">
        <f t="shared" si="3"/>
        <v/>
      </c>
      <c r="AN19" s="562" t="str">
        <f t="shared" si="4"/>
        <v/>
      </c>
      <c r="AO19" s="562" t="str">
        <f t="shared" si="5"/>
        <v/>
      </c>
      <c r="AP19" s="416"/>
      <c r="AQ19" s="413"/>
    </row>
    <row r="20" spans="2:43" s="429" customFormat="1" ht="17.100000000000001" customHeight="1">
      <c r="B20" s="413"/>
      <c r="C20" s="416"/>
      <c r="D20" s="428" t="str">
        <f>IF(ข้อมูลนร.2!D18="","",ข้อมูลนร.2!D18)</f>
        <v/>
      </c>
      <c r="E20" s="669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561" t="str">
        <f t="shared" si="1"/>
        <v/>
      </c>
      <c r="AL20" s="562" t="str">
        <f t="shared" si="2"/>
        <v/>
      </c>
      <c r="AM20" s="562" t="str">
        <f t="shared" si="3"/>
        <v/>
      </c>
      <c r="AN20" s="562" t="str">
        <f t="shared" si="4"/>
        <v/>
      </c>
      <c r="AO20" s="562" t="str">
        <f t="shared" si="5"/>
        <v/>
      </c>
      <c r="AP20" s="416"/>
      <c r="AQ20" s="413"/>
    </row>
    <row r="21" spans="2:43" s="429" customFormat="1" ht="17.100000000000001" customHeight="1">
      <c r="B21" s="413"/>
      <c r="C21" s="416"/>
      <c r="D21" s="428" t="str">
        <f>IF(ข้อมูลนร.2!D19="","",ข้อมูลนร.2!D19)</f>
        <v/>
      </c>
      <c r="E21" s="669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561" t="str">
        <f t="shared" si="1"/>
        <v/>
      </c>
      <c r="AL21" s="562" t="str">
        <f t="shared" si="2"/>
        <v/>
      </c>
      <c r="AM21" s="562" t="str">
        <f t="shared" si="3"/>
        <v/>
      </c>
      <c r="AN21" s="562" t="str">
        <f t="shared" si="4"/>
        <v/>
      </c>
      <c r="AO21" s="562" t="str">
        <f t="shared" si="5"/>
        <v/>
      </c>
      <c r="AP21" s="416"/>
      <c r="AQ21" s="413"/>
    </row>
    <row r="22" spans="2:43" s="429" customFormat="1" ht="17.100000000000001" customHeight="1">
      <c r="B22" s="413"/>
      <c r="C22" s="416"/>
      <c r="D22" s="428" t="str">
        <f>IF(ข้อมูลนร.2!D20="","",ข้อมูลนร.2!D20)</f>
        <v/>
      </c>
      <c r="E22" s="669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561" t="str">
        <f t="shared" si="1"/>
        <v/>
      </c>
      <c r="AL22" s="562" t="str">
        <f t="shared" si="2"/>
        <v/>
      </c>
      <c r="AM22" s="562" t="str">
        <f t="shared" si="3"/>
        <v/>
      </c>
      <c r="AN22" s="562" t="str">
        <f t="shared" si="4"/>
        <v/>
      </c>
      <c r="AO22" s="562" t="str">
        <f t="shared" si="5"/>
        <v/>
      </c>
      <c r="AP22" s="416"/>
      <c r="AQ22" s="413"/>
    </row>
    <row r="23" spans="2:43" s="429" customFormat="1" ht="17.100000000000001" customHeight="1">
      <c r="B23" s="413"/>
      <c r="C23" s="416"/>
      <c r="D23" s="428" t="str">
        <f>IF(ข้อมูลนร.2!D21="","",ข้อมูลนร.2!D21)</f>
        <v/>
      </c>
      <c r="E23" s="669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561" t="str">
        <f t="shared" si="1"/>
        <v/>
      </c>
      <c r="AL23" s="562" t="str">
        <f t="shared" si="2"/>
        <v/>
      </c>
      <c r="AM23" s="562" t="str">
        <f t="shared" si="3"/>
        <v/>
      </c>
      <c r="AN23" s="562" t="str">
        <f t="shared" si="4"/>
        <v/>
      </c>
      <c r="AO23" s="562" t="str">
        <f t="shared" si="5"/>
        <v/>
      </c>
      <c r="AP23" s="416"/>
      <c r="AQ23" s="413"/>
    </row>
    <row r="24" spans="2:43" s="429" customFormat="1" ht="17.100000000000001" customHeight="1">
      <c r="B24" s="413"/>
      <c r="C24" s="416"/>
      <c r="D24" s="428" t="str">
        <f>IF(ข้อมูลนร.2!D22="","",ข้อมูลนร.2!D22)</f>
        <v/>
      </c>
      <c r="E24" s="669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561" t="str">
        <f t="shared" si="1"/>
        <v/>
      </c>
      <c r="AL24" s="562" t="str">
        <f t="shared" si="2"/>
        <v/>
      </c>
      <c r="AM24" s="562" t="str">
        <f t="shared" si="3"/>
        <v/>
      </c>
      <c r="AN24" s="562" t="str">
        <f t="shared" si="4"/>
        <v/>
      </c>
      <c r="AO24" s="562" t="str">
        <f t="shared" si="5"/>
        <v/>
      </c>
      <c r="AP24" s="416"/>
      <c r="AQ24" s="413"/>
    </row>
    <row r="25" spans="2:43" s="429" customFormat="1" ht="17.100000000000001" customHeight="1">
      <c r="B25" s="413"/>
      <c r="C25" s="416"/>
      <c r="D25" s="428" t="str">
        <f>IF(ข้อมูลนร.2!D23="","",ข้อมูลนร.2!D23)</f>
        <v/>
      </c>
      <c r="E25" s="669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561" t="str">
        <f t="shared" si="1"/>
        <v/>
      </c>
      <c r="AL25" s="562" t="str">
        <f t="shared" si="2"/>
        <v/>
      </c>
      <c r="AM25" s="562" t="str">
        <f t="shared" si="3"/>
        <v/>
      </c>
      <c r="AN25" s="562" t="str">
        <f t="shared" si="4"/>
        <v/>
      </c>
      <c r="AO25" s="562" t="str">
        <f t="shared" si="5"/>
        <v/>
      </c>
      <c r="AP25" s="416"/>
      <c r="AQ25" s="413"/>
    </row>
    <row r="26" spans="2:43" s="429" customFormat="1" ht="17.100000000000001" customHeight="1">
      <c r="B26" s="413"/>
      <c r="C26" s="416"/>
      <c r="D26" s="428" t="str">
        <f>IF(ข้อมูลนร.2!D24="","",ข้อมูลนร.2!D24)</f>
        <v/>
      </c>
      <c r="E26" s="669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561" t="str">
        <f t="shared" si="1"/>
        <v/>
      </c>
      <c r="AL26" s="562" t="str">
        <f t="shared" si="2"/>
        <v/>
      </c>
      <c r="AM26" s="562" t="str">
        <f t="shared" si="3"/>
        <v/>
      </c>
      <c r="AN26" s="562" t="str">
        <f t="shared" si="4"/>
        <v/>
      </c>
      <c r="AO26" s="562" t="str">
        <f t="shared" si="5"/>
        <v/>
      </c>
      <c r="AP26" s="416"/>
      <c r="AQ26" s="413"/>
    </row>
    <row r="27" spans="2:43" s="429" customFormat="1" ht="17.100000000000001" customHeight="1">
      <c r="B27" s="413"/>
      <c r="C27" s="416"/>
      <c r="D27" s="428" t="str">
        <f>IF(ข้อมูลนร.2!D25="","",ข้อมูลนร.2!D25)</f>
        <v/>
      </c>
      <c r="E27" s="669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561" t="str">
        <f t="shared" si="1"/>
        <v/>
      </c>
      <c r="AL27" s="562" t="str">
        <f t="shared" si="2"/>
        <v/>
      </c>
      <c r="AM27" s="562" t="str">
        <f t="shared" si="3"/>
        <v/>
      </c>
      <c r="AN27" s="562" t="str">
        <f t="shared" si="4"/>
        <v/>
      </c>
      <c r="AO27" s="562" t="str">
        <f t="shared" si="5"/>
        <v/>
      </c>
      <c r="AP27" s="416"/>
      <c r="AQ27" s="413"/>
    </row>
    <row r="28" spans="2:43" s="429" customFormat="1" ht="17.100000000000001" customHeight="1">
      <c r="B28" s="413"/>
      <c r="C28" s="416"/>
      <c r="D28" s="428" t="str">
        <f>IF(ข้อมูลนร.2!D26="","",ข้อมูลนร.2!D26)</f>
        <v/>
      </c>
      <c r="E28" s="669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561" t="str">
        <f t="shared" si="1"/>
        <v/>
      </c>
      <c r="AL28" s="562" t="str">
        <f t="shared" si="2"/>
        <v/>
      </c>
      <c r="AM28" s="562" t="str">
        <f t="shared" si="3"/>
        <v/>
      </c>
      <c r="AN28" s="562" t="str">
        <f t="shared" si="4"/>
        <v/>
      </c>
      <c r="AO28" s="562" t="str">
        <f t="shared" si="5"/>
        <v/>
      </c>
      <c r="AP28" s="416"/>
      <c r="AQ28" s="413"/>
    </row>
    <row r="29" spans="2:43" s="429" customFormat="1" ht="17.100000000000001" customHeight="1">
      <c r="B29" s="413"/>
      <c r="C29" s="416"/>
      <c r="D29" s="428" t="str">
        <f>IF(ข้อมูลนร.2!D27="","",ข้อมูลนร.2!D27)</f>
        <v/>
      </c>
      <c r="E29" s="669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561" t="str">
        <f t="shared" si="1"/>
        <v/>
      </c>
      <c r="AL29" s="562" t="str">
        <f t="shared" si="2"/>
        <v/>
      </c>
      <c r="AM29" s="562" t="str">
        <f t="shared" si="3"/>
        <v/>
      </c>
      <c r="AN29" s="562" t="str">
        <f t="shared" si="4"/>
        <v/>
      </c>
      <c r="AO29" s="562" t="str">
        <f t="shared" si="5"/>
        <v/>
      </c>
      <c r="AP29" s="416"/>
      <c r="AQ29" s="413"/>
    </row>
    <row r="30" spans="2:43" s="429" customFormat="1" ht="17.100000000000001" customHeight="1">
      <c r="B30" s="413"/>
      <c r="C30" s="416"/>
      <c r="D30" s="428" t="str">
        <f>IF(ข้อมูลนร.2!D28="","",ข้อมูลนร.2!D28)</f>
        <v/>
      </c>
      <c r="E30" s="669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561" t="str">
        <f t="shared" si="1"/>
        <v/>
      </c>
      <c r="AL30" s="562" t="str">
        <f t="shared" si="2"/>
        <v/>
      </c>
      <c r="AM30" s="562" t="str">
        <f t="shared" si="3"/>
        <v/>
      </c>
      <c r="AN30" s="562" t="str">
        <f t="shared" si="4"/>
        <v/>
      </c>
      <c r="AO30" s="562" t="str">
        <f t="shared" si="5"/>
        <v/>
      </c>
      <c r="AP30" s="416"/>
      <c r="AQ30" s="413"/>
    </row>
    <row r="31" spans="2:43" s="429" customFormat="1" ht="17.100000000000001" customHeight="1">
      <c r="B31" s="413"/>
      <c r="C31" s="416"/>
      <c r="D31" s="428" t="str">
        <f>IF(ข้อมูลนร.2!D29="","",ข้อมูลนร.2!D29)</f>
        <v/>
      </c>
      <c r="E31" s="669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561" t="str">
        <f t="shared" si="1"/>
        <v/>
      </c>
      <c r="AL31" s="562" t="str">
        <f t="shared" si="2"/>
        <v/>
      </c>
      <c r="AM31" s="562" t="str">
        <f t="shared" si="3"/>
        <v/>
      </c>
      <c r="AN31" s="562" t="str">
        <f t="shared" si="4"/>
        <v/>
      </c>
      <c r="AO31" s="562" t="str">
        <f t="shared" si="5"/>
        <v/>
      </c>
      <c r="AP31" s="416"/>
      <c r="AQ31" s="413"/>
    </row>
    <row r="32" spans="2:43" s="429" customFormat="1" ht="17.100000000000001" customHeight="1">
      <c r="B32" s="413"/>
      <c r="C32" s="416"/>
      <c r="D32" s="428" t="str">
        <f>IF(ข้อมูลนร.2!D30="","",ข้อมูลนร.2!D30)</f>
        <v/>
      </c>
      <c r="E32" s="669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  <c r="AK32" s="561" t="str">
        <f t="shared" si="1"/>
        <v/>
      </c>
      <c r="AL32" s="562" t="str">
        <f t="shared" si="2"/>
        <v/>
      </c>
      <c r="AM32" s="562" t="str">
        <f t="shared" si="3"/>
        <v/>
      </c>
      <c r="AN32" s="562" t="str">
        <f t="shared" si="4"/>
        <v/>
      </c>
      <c r="AO32" s="562" t="str">
        <f t="shared" si="5"/>
        <v/>
      </c>
      <c r="AP32" s="416"/>
      <c r="AQ32" s="413"/>
    </row>
    <row r="33" spans="2:43" s="429" customFormat="1" ht="17.100000000000001" customHeight="1">
      <c r="B33" s="413"/>
      <c r="C33" s="416"/>
      <c r="D33" s="428" t="str">
        <f>IF(ข้อมูลนร.2!D31="","",ข้อมูลนร.2!D31)</f>
        <v/>
      </c>
      <c r="E33" s="669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561" t="str">
        <f t="shared" si="1"/>
        <v/>
      </c>
      <c r="AL33" s="562" t="str">
        <f t="shared" si="2"/>
        <v/>
      </c>
      <c r="AM33" s="562" t="str">
        <f t="shared" si="3"/>
        <v/>
      </c>
      <c r="AN33" s="562" t="str">
        <f t="shared" si="4"/>
        <v/>
      </c>
      <c r="AO33" s="562" t="str">
        <f t="shared" si="5"/>
        <v/>
      </c>
      <c r="AP33" s="416"/>
      <c r="AQ33" s="413"/>
    </row>
    <row r="34" spans="2:43" s="429" customFormat="1" ht="17.100000000000001" customHeight="1">
      <c r="B34" s="413"/>
      <c r="C34" s="416"/>
      <c r="D34" s="428" t="str">
        <f>IF(ข้อมูลนร.2!D32="","",ข้อมูลนร.2!D32)</f>
        <v/>
      </c>
      <c r="E34" s="669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561" t="str">
        <f t="shared" si="1"/>
        <v/>
      </c>
      <c r="AL34" s="562" t="str">
        <f t="shared" si="2"/>
        <v/>
      </c>
      <c r="AM34" s="562" t="str">
        <f t="shared" si="3"/>
        <v/>
      </c>
      <c r="AN34" s="562" t="str">
        <f t="shared" si="4"/>
        <v/>
      </c>
      <c r="AO34" s="562" t="str">
        <f t="shared" si="5"/>
        <v/>
      </c>
      <c r="AP34" s="416"/>
      <c r="AQ34" s="413"/>
    </row>
    <row r="35" spans="2:43" s="429" customFormat="1" ht="17.100000000000001" customHeight="1">
      <c r="B35" s="413"/>
      <c r="C35" s="416"/>
      <c r="D35" s="428" t="str">
        <f>IF(ข้อมูลนร.2!D33="","",ข้อมูลนร.2!D33)</f>
        <v/>
      </c>
      <c r="E35" s="669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561" t="str">
        <f t="shared" si="1"/>
        <v/>
      </c>
      <c r="AL35" s="562" t="str">
        <f t="shared" si="2"/>
        <v/>
      </c>
      <c r="AM35" s="562" t="str">
        <f t="shared" si="3"/>
        <v/>
      </c>
      <c r="AN35" s="562" t="str">
        <f t="shared" si="4"/>
        <v/>
      </c>
      <c r="AO35" s="562" t="str">
        <f t="shared" si="5"/>
        <v/>
      </c>
      <c r="AP35" s="416"/>
      <c r="AQ35" s="413"/>
    </row>
    <row r="36" spans="2:43" s="429" customFormat="1" ht="17.100000000000001" customHeight="1">
      <c r="B36" s="413"/>
      <c r="C36" s="416"/>
      <c r="D36" s="428" t="str">
        <f>IF(ข้อมูลนร.2!D34="","",ข้อมูลนร.2!D34)</f>
        <v/>
      </c>
      <c r="E36" s="669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561" t="str">
        <f t="shared" si="1"/>
        <v/>
      </c>
      <c r="AL36" s="562" t="str">
        <f t="shared" si="2"/>
        <v/>
      </c>
      <c r="AM36" s="562" t="str">
        <f t="shared" si="3"/>
        <v/>
      </c>
      <c r="AN36" s="562" t="str">
        <f t="shared" si="4"/>
        <v/>
      </c>
      <c r="AO36" s="562" t="str">
        <f t="shared" si="5"/>
        <v/>
      </c>
      <c r="AP36" s="416"/>
      <c r="AQ36" s="413"/>
    </row>
    <row r="37" spans="2:43" s="429" customFormat="1" ht="17.100000000000001" customHeight="1">
      <c r="B37" s="413"/>
      <c r="C37" s="416"/>
      <c r="D37" s="428" t="str">
        <f>IF(ข้อมูลนร.2!D35="","",ข้อมูลนร.2!D35)</f>
        <v/>
      </c>
      <c r="E37" s="669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561" t="str">
        <f t="shared" si="1"/>
        <v/>
      </c>
      <c r="AL37" s="562" t="str">
        <f t="shared" si="2"/>
        <v/>
      </c>
      <c r="AM37" s="562" t="str">
        <f t="shared" si="3"/>
        <v/>
      </c>
      <c r="AN37" s="562" t="str">
        <f t="shared" si="4"/>
        <v/>
      </c>
      <c r="AO37" s="562" t="str">
        <f t="shared" si="5"/>
        <v/>
      </c>
      <c r="AP37" s="416"/>
      <c r="AQ37" s="413"/>
    </row>
    <row r="38" spans="2:43" s="429" customFormat="1" ht="17.100000000000001" customHeight="1">
      <c r="B38" s="413"/>
      <c r="C38" s="416"/>
      <c r="D38" s="428" t="str">
        <f>IF(ข้อมูลนร.2!D36="","",ข้อมูลนร.2!D36)</f>
        <v/>
      </c>
      <c r="E38" s="669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561" t="str">
        <f t="shared" si="1"/>
        <v/>
      </c>
      <c r="AL38" s="562" t="str">
        <f t="shared" si="2"/>
        <v/>
      </c>
      <c r="AM38" s="562" t="str">
        <f t="shared" si="3"/>
        <v/>
      </c>
      <c r="AN38" s="562" t="str">
        <f t="shared" si="4"/>
        <v/>
      </c>
      <c r="AO38" s="562" t="str">
        <f t="shared" si="5"/>
        <v/>
      </c>
      <c r="AP38" s="416"/>
      <c r="AQ38" s="413"/>
    </row>
    <row r="39" spans="2:43" s="429" customFormat="1" ht="17.100000000000001" customHeight="1">
      <c r="B39" s="413"/>
      <c r="C39" s="416"/>
      <c r="D39" s="428" t="str">
        <f>IF(ข้อมูลนร.2!D37="","",ข้อมูลนร.2!D37)</f>
        <v/>
      </c>
      <c r="E39" s="669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561" t="str">
        <f t="shared" si="1"/>
        <v/>
      </c>
      <c r="AL39" s="562" t="str">
        <f t="shared" si="2"/>
        <v/>
      </c>
      <c r="AM39" s="562" t="str">
        <f t="shared" si="3"/>
        <v/>
      </c>
      <c r="AN39" s="562" t="str">
        <f t="shared" si="4"/>
        <v/>
      </c>
      <c r="AO39" s="562" t="str">
        <f t="shared" si="5"/>
        <v/>
      </c>
      <c r="AP39" s="416"/>
      <c r="AQ39" s="413"/>
    </row>
    <row r="40" spans="2:43" s="429" customFormat="1" ht="17.100000000000001" customHeight="1">
      <c r="B40" s="413"/>
      <c r="C40" s="416"/>
      <c r="D40" s="428" t="str">
        <f>IF(ข้อมูลนร.2!D38="","",ข้อมูลนร.2!D38)</f>
        <v/>
      </c>
      <c r="E40" s="669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561" t="str">
        <f t="shared" si="1"/>
        <v/>
      </c>
      <c r="AL40" s="562" t="str">
        <f t="shared" si="2"/>
        <v/>
      </c>
      <c r="AM40" s="562" t="str">
        <f t="shared" si="3"/>
        <v/>
      </c>
      <c r="AN40" s="562" t="str">
        <f t="shared" si="4"/>
        <v/>
      </c>
      <c r="AO40" s="562" t="str">
        <f t="shared" si="5"/>
        <v/>
      </c>
      <c r="AP40" s="416"/>
      <c r="AQ40" s="413"/>
    </row>
    <row r="41" spans="2:43" s="429" customFormat="1" ht="17.100000000000001" customHeight="1">
      <c r="B41" s="413"/>
      <c r="C41" s="416"/>
      <c r="D41" s="428" t="str">
        <f>IF(ข้อมูลนร.2!D39="","",ข้อมูลนร.2!D39)</f>
        <v/>
      </c>
      <c r="E41" s="669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561" t="str">
        <f t="shared" si="1"/>
        <v/>
      </c>
      <c r="AL41" s="562" t="str">
        <f t="shared" si="2"/>
        <v/>
      </c>
      <c r="AM41" s="562" t="str">
        <f t="shared" si="3"/>
        <v/>
      </c>
      <c r="AN41" s="562" t="str">
        <f t="shared" si="4"/>
        <v/>
      </c>
      <c r="AO41" s="562" t="str">
        <f t="shared" si="5"/>
        <v/>
      </c>
      <c r="AP41" s="416"/>
      <c r="AQ41" s="413"/>
    </row>
    <row r="42" spans="2:43" s="429" customFormat="1" ht="17.100000000000001" customHeight="1">
      <c r="B42" s="413"/>
      <c r="C42" s="416"/>
      <c r="D42" s="428" t="str">
        <f>IF(ข้อมูลนร.2!D40="","",ข้อมูลนร.2!D40)</f>
        <v/>
      </c>
      <c r="E42" s="669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561" t="str">
        <f t="shared" si="1"/>
        <v/>
      </c>
      <c r="AL42" s="562" t="str">
        <f t="shared" si="2"/>
        <v/>
      </c>
      <c r="AM42" s="562" t="str">
        <f t="shared" si="3"/>
        <v/>
      </c>
      <c r="AN42" s="562" t="str">
        <f t="shared" si="4"/>
        <v/>
      </c>
      <c r="AO42" s="562" t="str">
        <f t="shared" si="5"/>
        <v/>
      </c>
      <c r="AP42" s="416"/>
      <c r="AQ42" s="413"/>
    </row>
    <row r="43" spans="2:43" s="429" customFormat="1" ht="17.100000000000001" customHeight="1">
      <c r="B43" s="413"/>
      <c r="C43" s="416"/>
      <c r="D43" s="428" t="str">
        <f>IF(ข้อมูลนร.2!D41="","",ข้อมูลนร.2!D41)</f>
        <v/>
      </c>
      <c r="E43" s="669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561" t="str">
        <f t="shared" si="1"/>
        <v/>
      </c>
      <c r="AL43" s="562" t="str">
        <f t="shared" si="2"/>
        <v/>
      </c>
      <c r="AM43" s="562" t="str">
        <f t="shared" si="3"/>
        <v/>
      </c>
      <c r="AN43" s="562" t="str">
        <f t="shared" si="4"/>
        <v/>
      </c>
      <c r="AO43" s="562" t="str">
        <f t="shared" si="5"/>
        <v/>
      </c>
      <c r="AP43" s="416"/>
      <c r="AQ43" s="413"/>
    </row>
    <row r="44" spans="2:43" s="429" customFormat="1" ht="17.100000000000001" customHeight="1">
      <c r="B44" s="413"/>
      <c r="C44" s="416"/>
      <c r="D44" s="428" t="str">
        <f>IF(ข้อมูลนร.2!D42="","",ข้อมูลนร.2!D42)</f>
        <v/>
      </c>
      <c r="E44" s="669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561" t="str">
        <f t="shared" si="1"/>
        <v/>
      </c>
      <c r="AL44" s="562" t="str">
        <f t="shared" si="2"/>
        <v/>
      </c>
      <c r="AM44" s="562" t="str">
        <f t="shared" si="3"/>
        <v/>
      </c>
      <c r="AN44" s="562" t="str">
        <f t="shared" si="4"/>
        <v/>
      </c>
      <c r="AO44" s="562" t="str">
        <f t="shared" si="5"/>
        <v/>
      </c>
      <c r="AP44" s="416"/>
      <c r="AQ44" s="413"/>
    </row>
    <row r="45" spans="2:43" s="429" customFormat="1" ht="17.100000000000001" customHeight="1">
      <c r="B45" s="413"/>
      <c r="C45" s="416"/>
      <c r="D45" s="428" t="str">
        <f>IF(ข้อมูลนร.2!D43="","",ข้อมูลนร.2!D43)</f>
        <v/>
      </c>
      <c r="E45" s="669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561" t="str">
        <f t="shared" si="1"/>
        <v/>
      </c>
      <c r="AL45" s="562" t="str">
        <f t="shared" si="2"/>
        <v/>
      </c>
      <c r="AM45" s="562" t="str">
        <f t="shared" si="3"/>
        <v/>
      </c>
      <c r="AN45" s="562" t="str">
        <f t="shared" si="4"/>
        <v/>
      </c>
      <c r="AO45" s="562" t="str">
        <f t="shared" si="5"/>
        <v/>
      </c>
      <c r="AP45" s="416"/>
      <c r="AQ45" s="413"/>
    </row>
    <row r="46" spans="2:43" s="429" customFormat="1" ht="17.100000000000001" customHeight="1">
      <c r="B46" s="413"/>
      <c r="C46" s="416"/>
      <c r="D46" s="428" t="str">
        <f>IF(ข้อมูลนร.2!D44="","",ข้อมูลนร.2!D44)</f>
        <v/>
      </c>
      <c r="E46" s="669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561" t="str">
        <f t="shared" si="1"/>
        <v/>
      </c>
      <c r="AL46" s="562" t="str">
        <f t="shared" si="2"/>
        <v/>
      </c>
      <c r="AM46" s="562" t="str">
        <f t="shared" si="3"/>
        <v/>
      </c>
      <c r="AN46" s="562" t="str">
        <f t="shared" si="4"/>
        <v/>
      </c>
      <c r="AO46" s="562" t="str">
        <f t="shared" si="5"/>
        <v/>
      </c>
      <c r="AP46" s="416"/>
      <c r="AQ46" s="413"/>
    </row>
    <row r="47" spans="2:43" s="429" customFormat="1" ht="17.100000000000001" customHeight="1">
      <c r="B47" s="413"/>
      <c r="C47" s="416"/>
      <c r="D47" s="428" t="str">
        <f>IF(ข้อมูลนร.2!D45="","",ข้อมูลนร.2!D45)</f>
        <v/>
      </c>
      <c r="E47" s="669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561" t="str">
        <f t="shared" si="1"/>
        <v/>
      </c>
      <c r="AL47" s="562" t="str">
        <f t="shared" si="2"/>
        <v/>
      </c>
      <c r="AM47" s="562" t="str">
        <f t="shared" si="3"/>
        <v/>
      </c>
      <c r="AN47" s="562" t="str">
        <f t="shared" si="4"/>
        <v/>
      </c>
      <c r="AO47" s="562" t="str">
        <f t="shared" si="5"/>
        <v/>
      </c>
      <c r="AP47" s="416"/>
      <c r="AQ47" s="413"/>
    </row>
    <row r="48" spans="2:43" s="429" customFormat="1" ht="17.100000000000001" customHeight="1">
      <c r="B48" s="413"/>
      <c r="C48" s="416"/>
      <c r="D48" s="428" t="str">
        <f>IF(ข้อมูลนร.2!D46="","",ข้อมูลนร.2!D46)</f>
        <v/>
      </c>
      <c r="E48" s="669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561" t="str">
        <f t="shared" si="1"/>
        <v/>
      </c>
      <c r="AL48" s="562" t="str">
        <f t="shared" si="2"/>
        <v/>
      </c>
      <c r="AM48" s="562" t="str">
        <f t="shared" si="3"/>
        <v/>
      </c>
      <c r="AN48" s="562" t="str">
        <f t="shared" si="4"/>
        <v/>
      </c>
      <c r="AO48" s="562" t="str">
        <f t="shared" si="5"/>
        <v/>
      </c>
      <c r="AP48" s="416"/>
      <c r="AQ48" s="413"/>
    </row>
    <row r="49" spans="2:43">
      <c r="B49" s="412"/>
      <c r="C49" s="415"/>
      <c r="D49" s="670" t="s">
        <v>321</v>
      </c>
      <c r="E49" s="671"/>
      <c r="F49" s="672"/>
      <c r="G49" s="673"/>
      <c r="H49" s="673"/>
      <c r="I49" s="673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4"/>
      <c r="AL49" s="675"/>
      <c r="AM49" s="676"/>
      <c r="AN49" s="676"/>
      <c r="AO49" s="677"/>
      <c r="AP49" s="415"/>
      <c r="AQ49" s="412"/>
    </row>
    <row r="50" spans="2:43">
      <c r="B50" s="412"/>
      <c r="C50" s="415"/>
      <c r="D50" s="416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45"/>
      <c r="AL50" s="445"/>
      <c r="AM50" s="445"/>
      <c r="AN50" s="445"/>
      <c r="AO50" s="445"/>
      <c r="AP50" s="415"/>
      <c r="AQ50" s="412"/>
    </row>
    <row r="51" spans="2:43">
      <c r="B51" s="412"/>
      <c r="C51" s="412"/>
      <c r="D51" s="413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44"/>
      <c r="AL51" s="444"/>
      <c r="AM51" s="444"/>
      <c r="AN51" s="444"/>
      <c r="AO51" s="444"/>
      <c r="AP51" s="412"/>
      <c r="AQ51" s="412"/>
    </row>
  </sheetData>
  <sheetProtection algorithmName="SHA-512" hashValue="Yv1X6Fq7BF+bu1kEmDwGtQ2attSQrY0BDfEOPBX7My54XNvjmEWkkwlhHaGRGa2U9+YRmI9CjIjHFeAW827Kkg==" saltValue="3+fU1CybFhXc+HnFMlKEvw==" spinCount="100000" sheet="1" objects="1" scenarios="1" formatCells="0"/>
  <protectedRanges>
    <protectedRange sqref="F49 V9:V48 AC9:AC48 F7:AJ8" name="ช่วง1"/>
    <protectedRange sqref="R9:U9 F10:U48 W9:AB48 AD9:AJ48" name="ช่วง1_3"/>
    <protectedRange sqref="F9:Q9" name="ช่วง1_2_1"/>
  </protectedRanges>
  <mergeCells count="15">
    <mergeCell ref="E9:E48"/>
    <mergeCell ref="D49:E49"/>
    <mergeCell ref="F49:AK49"/>
    <mergeCell ref="AL49:AO49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8">
    <cfRule type="cellIs" dxfId="17" priority="1" operator="equal">
      <formula>"ข"</formula>
    </cfRule>
    <cfRule type="cellIs" dxfId="16" priority="2" operator="equal">
      <formula>"ล"</formula>
    </cfRule>
    <cfRule type="cellIs" dxfId="15" priority="3" operator="equal">
      <formula>"ป"</formula>
    </cfRule>
    <cfRule type="cellIs" dxfId="14" priority="4" operator="equal">
      <formula>"/"</formula>
    </cfRule>
  </conditionalFormatting>
  <pageMargins left="0.31496062992125984" right="0" top="0.39370078740157483" bottom="7.874015748031496E-2" header="0.31496062992125984" footer="0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SS!$B$3:$B$9</xm:f>
          </x14:formula1>
          <xm:sqref>F7:AJ7</xm:sqref>
        </x14:dataValidation>
        <x14:dataValidation type="list" allowBlank="1" showInputMessage="1" showErrorMessage="1">
          <x14:formula1>
            <xm:f>SS!$A$3:$A$6</xm:f>
          </x14:formula1>
          <xm:sqref>F9:AJ48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51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414" customWidth="1"/>
    <col min="2" max="2" width="4.625" style="414" customWidth="1"/>
    <col min="3" max="3" width="3.625" style="414" customWidth="1"/>
    <col min="4" max="4" width="3.125" style="429" customWidth="1"/>
    <col min="5" max="5" width="3.125" style="414" customWidth="1"/>
    <col min="6" max="36" width="2.25" style="414" customWidth="1"/>
    <col min="37" max="37" width="3.625" style="446" customWidth="1"/>
    <col min="38" max="41" width="3.25" style="446" customWidth="1"/>
    <col min="42" max="42" width="3.625" style="414" customWidth="1"/>
    <col min="43" max="43" width="4.625" style="414" customWidth="1"/>
    <col min="44" max="16384" width="9" style="414"/>
  </cols>
  <sheetData>
    <row r="1" spans="2:43">
      <c r="B1" s="412"/>
      <c r="C1" s="412"/>
      <c r="D1" s="413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44"/>
      <c r="AL1" s="444"/>
      <c r="AM1" s="444"/>
      <c r="AN1" s="444"/>
      <c r="AO1" s="444"/>
      <c r="AP1" s="412"/>
      <c r="AQ1" s="412"/>
    </row>
    <row r="2" spans="2:43" ht="21.95" customHeight="1">
      <c r="B2" s="412"/>
      <c r="C2" s="415"/>
      <c r="D2" s="416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445"/>
      <c r="AM2" s="445"/>
      <c r="AN2" s="445"/>
      <c r="AO2" s="445"/>
      <c r="AP2" s="415"/>
      <c r="AQ2" s="412"/>
    </row>
    <row r="3" spans="2:43" s="446" customFormat="1" ht="20.100000000000001" customHeight="1">
      <c r="B3" s="444"/>
      <c r="C3" s="445"/>
      <c r="D3" s="679" t="s">
        <v>308</v>
      </c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445"/>
      <c r="AQ3" s="444"/>
    </row>
    <row r="4" spans="2:43" ht="5.0999999999999996" customHeight="1">
      <c r="B4" s="412"/>
      <c r="C4" s="415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48"/>
      <c r="AL4" s="445"/>
      <c r="AM4" s="445"/>
      <c r="AN4" s="445"/>
      <c r="AO4" s="445"/>
      <c r="AP4" s="415"/>
      <c r="AQ4" s="412"/>
    </row>
    <row r="5" spans="2:43">
      <c r="B5" s="412"/>
      <c r="C5" s="415"/>
      <c r="D5" s="680" t="s">
        <v>37</v>
      </c>
      <c r="E5" s="418"/>
      <c r="F5" s="682" t="s">
        <v>309</v>
      </c>
      <c r="G5" s="682"/>
      <c r="H5" s="682"/>
      <c r="I5" s="682"/>
      <c r="J5" s="683"/>
      <c r="K5" s="684">
        <v>2</v>
      </c>
      <c r="L5" s="684"/>
      <c r="M5" s="684"/>
      <c r="N5" s="685" t="s">
        <v>310</v>
      </c>
      <c r="O5" s="685"/>
      <c r="P5" s="685"/>
      <c r="Q5" s="685"/>
      <c r="R5" s="685"/>
      <c r="S5" s="684" t="s">
        <v>330</v>
      </c>
      <c r="T5" s="684"/>
      <c r="U5" s="684"/>
      <c r="V5" s="684"/>
      <c r="W5" s="684"/>
      <c r="X5" s="684"/>
      <c r="Y5" s="684"/>
      <c r="Z5" s="684"/>
      <c r="AA5" s="685" t="s">
        <v>312</v>
      </c>
      <c r="AB5" s="685"/>
      <c r="AC5" s="685"/>
      <c r="AD5" s="685"/>
      <c r="AE5" s="684">
        <v>2567</v>
      </c>
      <c r="AF5" s="684"/>
      <c r="AG5" s="684"/>
      <c r="AH5" s="684"/>
      <c r="AI5" s="419"/>
      <c r="AJ5" s="420"/>
      <c r="AK5" s="421"/>
      <c r="AL5" s="686" t="s">
        <v>313</v>
      </c>
      <c r="AM5" s="687"/>
      <c r="AN5" s="687"/>
      <c r="AO5" s="688"/>
      <c r="AP5" s="415"/>
      <c r="AQ5" s="412"/>
    </row>
    <row r="6" spans="2:43" ht="17.45" customHeight="1">
      <c r="B6" s="412"/>
      <c r="C6" s="415"/>
      <c r="D6" s="681"/>
      <c r="E6" s="423" t="s">
        <v>314</v>
      </c>
      <c r="F6" s="560">
        <v>1</v>
      </c>
      <c r="G6" s="560">
        <f>F6+1</f>
        <v>2</v>
      </c>
      <c r="H6" s="560">
        <f t="shared" ref="H6:AI6" si="0">G6+1</f>
        <v>3</v>
      </c>
      <c r="I6" s="560">
        <f t="shared" si="0"/>
        <v>4</v>
      </c>
      <c r="J6" s="560">
        <f t="shared" si="0"/>
        <v>5</v>
      </c>
      <c r="K6" s="560">
        <f t="shared" si="0"/>
        <v>6</v>
      </c>
      <c r="L6" s="560">
        <f t="shared" si="0"/>
        <v>7</v>
      </c>
      <c r="M6" s="560">
        <f t="shared" si="0"/>
        <v>8</v>
      </c>
      <c r="N6" s="560">
        <f t="shared" si="0"/>
        <v>9</v>
      </c>
      <c r="O6" s="560">
        <f t="shared" si="0"/>
        <v>10</v>
      </c>
      <c r="P6" s="560">
        <f t="shared" si="0"/>
        <v>11</v>
      </c>
      <c r="Q6" s="560">
        <f t="shared" si="0"/>
        <v>12</v>
      </c>
      <c r="R6" s="560">
        <f t="shared" si="0"/>
        <v>13</v>
      </c>
      <c r="S6" s="560">
        <f t="shared" si="0"/>
        <v>14</v>
      </c>
      <c r="T6" s="560">
        <f t="shared" si="0"/>
        <v>15</v>
      </c>
      <c r="U6" s="560">
        <f t="shared" si="0"/>
        <v>16</v>
      </c>
      <c r="V6" s="560">
        <f t="shared" si="0"/>
        <v>17</v>
      </c>
      <c r="W6" s="560">
        <f t="shared" si="0"/>
        <v>18</v>
      </c>
      <c r="X6" s="560">
        <f t="shared" si="0"/>
        <v>19</v>
      </c>
      <c r="Y6" s="560">
        <f t="shared" si="0"/>
        <v>20</v>
      </c>
      <c r="Z6" s="560">
        <f t="shared" si="0"/>
        <v>21</v>
      </c>
      <c r="AA6" s="560">
        <f t="shared" si="0"/>
        <v>22</v>
      </c>
      <c r="AB6" s="560">
        <f t="shared" si="0"/>
        <v>23</v>
      </c>
      <c r="AC6" s="560">
        <f t="shared" si="0"/>
        <v>24</v>
      </c>
      <c r="AD6" s="560">
        <f t="shared" si="0"/>
        <v>25</v>
      </c>
      <c r="AE6" s="560">
        <f t="shared" si="0"/>
        <v>26</v>
      </c>
      <c r="AF6" s="560">
        <f t="shared" si="0"/>
        <v>27</v>
      </c>
      <c r="AG6" s="560">
        <f t="shared" si="0"/>
        <v>28</v>
      </c>
      <c r="AH6" s="560">
        <f t="shared" si="0"/>
        <v>29</v>
      </c>
      <c r="AI6" s="560">
        <f t="shared" si="0"/>
        <v>30</v>
      </c>
      <c r="AJ6" s="560">
        <f>AI6+1</f>
        <v>31</v>
      </c>
      <c r="AK6" s="558" t="s">
        <v>17</v>
      </c>
      <c r="AL6" s="689" t="str">
        <f>IF(S5="","",S5)</f>
        <v>กุมภาพันธ์</v>
      </c>
      <c r="AM6" s="690"/>
      <c r="AN6" s="690"/>
      <c r="AO6" s="691"/>
      <c r="AP6" s="415"/>
      <c r="AQ6" s="412"/>
    </row>
    <row r="7" spans="2:43" ht="17.45" customHeight="1">
      <c r="B7" s="412"/>
      <c r="C7" s="415"/>
      <c r="D7" s="681"/>
      <c r="E7" s="424" t="s">
        <v>315</v>
      </c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559" t="s">
        <v>316</v>
      </c>
      <c r="AL7" s="692"/>
      <c r="AM7" s="693"/>
      <c r="AN7" s="693"/>
      <c r="AO7" s="694"/>
      <c r="AP7" s="415"/>
      <c r="AQ7" s="412"/>
    </row>
    <row r="8" spans="2:43" ht="15.75" customHeight="1">
      <c r="B8" s="412"/>
      <c r="C8" s="415"/>
      <c r="D8" s="426"/>
      <c r="E8" s="42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7"/>
      <c r="Z8" s="447"/>
      <c r="AA8" s="447"/>
      <c r="AB8" s="447"/>
      <c r="AC8" s="447"/>
      <c r="AD8" s="447"/>
      <c r="AE8" s="447"/>
      <c r="AF8" s="447"/>
      <c r="AG8" s="447"/>
      <c r="AH8" s="447"/>
      <c r="AI8" s="447"/>
      <c r="AJ8" s="447"/>
      <c r="AK8" s="421">
        <f>COUNTA(F8:AJ8)</f>
        <v>0</v>
      </c>
      <c r="AL8" s="424" t="s">
        <v>317</v>
      </c>
      <c r="AM8" s="424" t="s">
        <v>318</v>
      </c>
      <c r="AN8" s="424" t="s">
        <v>319</v>
      </c>
      <c r="AO8" s="424" t="s">
        <v>320</v>
      </c>
      <c r="AP8" s="415"/>
      <c r="AQ8" s="412"/>
    </row>
    <row r="9" spans="2:43" s="429" customFormat="1" ht="17.100000000000001" customHeight="1">
      <c r="B9" s="413"/>
      <c r="C9" s="416"/>
      <c r="D9" s="428" t="str">
        <f>IF(ข้อมูลนร.2!D7="","",ข้อมูลนร.2!D7)</f>
        <v>1</v>
      </c>
      <c r="E9" s="668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561">
        <f>IF(D9="","",COUNTIF(F9:AJ9,"/"))</f>
        <v>0</v>
      </c>
      <c r="AL9" s="562">
        <f>IF(D9="","",COUNTIF(F9:AJ9,"/"))</f>
        <v>0</v>
      </c>
      <c r="AM9" s="562">
        <f>IF(D9="","",COUNTIF(F9:AJ9,"ป"))</f>
        <v>0</v>
      </c>
      <c r="AN9" s="562">
        <f>IF(D9="","",COUNTIF(F9:AJ9,"ล"))</f>
        <v>0</v>
      </c>
      <c r="AO9" s="562">
        <f>IF(D9="","",COUNTIF(F9:AJ9,"ข"))</f>
        <v>0</v>
      </c>
      <c r="AP9" s="416"/>
      <c r="AQ9" s="413"/>
    </row>
    <row r="10" spans="2:43" s="429" customFormat="1" ht="17.100000000000001" customHeight="1">
      <c r="B10" s="413"/>
      <c r="C10" s="416"/>
      <c r="D10" s="428" t="str">
        <f>IF(ข้อมูลนร.2!D8="","",ข้อมูลนร.2!D8)</f>
        <v>2</v>
      </c>
      <c r="E10" s="669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425"/>
      <c r="AA10" s="425"/>
      <c r="AB10" s="425"/>
      <c r="AC10" s="425"/>
      <c r="AD10" s="425"/>
      <c r="AE10" s="425"/>
      <c r="AF10" s="425"/>
      <c r="AG10" s="425"/>
      <c r="AH10" s="425"/>
      <c r="AI10" s="425"/>
      <c r="AJ10" s="425"/>
      <c r="AK10" s="561">
        <f t="shared" ref="AK10:AK48" si="1">IF(D10="","",COUNTIF(F10:AJ10,"/"))</f>
        <v>0</v>
      </c>
      <c r="AL10" s="562">
        <f t="shared" ref="AL10:AL48" si="2">IF(D10="","",COUNTIF(F10:AJ10,"/"))</f>
        <v>0</v>
      </c>
      <c r="AM10" s="562">
        <f t="shared" ref="AM10:AM48" si="3">IF(D10="","",COUNTIF(F10:AJ10,"ป"))</f>
        <v>0</v>
      </c>
      <c r="AN10" s="562">
        <f t="shared" ref="AN10:AN48" si="4">IF(D10="","",COUNTIF(F10:AJ10,"ล"))</f>
        <v>0</v>
      </c>
      <c r="AO10" s="562">
        <f t="shared" ref="AO10:AO48" si="5">IF(D10="","",COUNTIF(F10:AJ10,"ข"))</f>
        <v>0</v>
      </c>
      <c r="AP10" s="416"/>
      <c r="AQ10" s="413"/>
    </row>
    <row r="11" spans="2:43" s="429" customFormat="1" ht="17.100000000000001" customHeight="1">
      <c r="B11" s="413"/>
      <c r="C11" s="416"/>
      <c r="D11" s="428" t="str">
        <f>IF(ข้อมูลนร.2!D9="","",ข้อมูลนร.2!D9)</f>
        <v>3</v>
      </c>
      <c r="E11" s="669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  <c r="AG11" s="425"/>
      <c r="AH11" s="425"/>
      <c r="AI11" s="425"/>
      <c r="AJ11" s="425"/>
      <c r="AK11" s="561">
        <f t="shared" si="1"/>
        <v>0</v>
      </c>
      <c r="AL11" s="562">
        <f t="shared" si="2"/>
        <v>0</v>
      </c>
      <c r="AM11" s="562">
        <f t="shared" si="3"/>
        <v>0</v>
      </c>
      <c r="AN11" s="562">
        <f t="shared" si="4"/>
        <v>0</v>
      </c>
      <c r="AO11" s="562">
        <f t="shared" si="5"/>
        <v>0</v>
      </c>
      <c r="AP11" s="416"/>
      <c r="AQ11" s="413"/>
    </row>
    <row r="12" spans="2:43" s="429" customFormat="1" ht="17.100000000000001" customHeight="1">
      <c r="B12" s="413"/>
      <c r="C12" s="416"/>
      <c r="D12" s="428" t="str">
        <f>IF(ข้อมูลนร.2!D10="","",ข้อมูลนร.2!D10)</f>
        <v/>
      </c>
      <c r="E12" s="669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561" t="str">
        <f t="shared" si="1"/>
        <v/>
      </c>
      <c r="AL12" s="562" t="str">
        <f t="shared" si="2"/>
        <v/>
      </c>
      <c r="AM12" s="562" t="str">
        <f t="shared" si="3"/>
        <v/>
      </c>
      <c r="AN12" s="562" t="str">
        <f t="shared" si="4"/>
        <v/>
      </c>
      <c r="AO12" s="562" t="str">
        <f t="shared" si="5"/>
        <v/>
      </c>
      <c r="AP12" s="416"/>
      <c r="AQ12" s="413"/>
    </row>
    <row r="13" spans="2:43" s="429" customFormat="1" ht="17.100000000000001" customHeight="1">
      <c r="B13" s="413"/>
      <c r="C13" s="416"/>
      <c r="D13" s="428" t="str">
        <f>IF(ข้อมูลนร.2!D11="","",ข้อมูลนร.2!D11)</f>
        <v/>
      </c>
      <c r="E13" s="669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561" t="str">
        <f t="shared" si="1"/>
        <v/>
      </c>
      <c r="AL13" s="562" t="str">
        <f t="shared" si="2"/>
        <v/>
      </c>
      <c r="AM13" s="562" t="str">
        <f t="shared" si="3"/>
        <v/>
      </c>
      <c r="AN13" s="562" t="str">
        <f t="shared" si="4"/>
        <v/>
      </c>
      <c r="AO13" s="562" t="str">
        <f t="shared" si="5"/>
        <v/>
      </c>
      <c r="AP13" s="416"/>
      <c r="AQ13" s="413"/>
    </row>
    <row r="14" spans="2:43" s="429" customFormat="1" ht="17.100000000000001" customHeight="1">
      <c r="B14" s="413"/>
      <c r="C14" s="416"/>
      <c r="D14" s="428" t="str">
        <f>IF(ข้อมูลนร.2!D12="","",ข้อมูลนร.2!D12)</f>
        <v/>
      </c>
      <c r="E14" s="669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561" t="str">
        <f t="shared" si="1"/>
        <v/>
      </c>
      <c r="AL14" s="562" t="str">
        <f t="shared" si="2"/>
        <v/>
      </c>
      <c r="AM14" s="562" t="str">
        <f t="shared" si="3"/>
        <v/>
      </c>
      <c r="AN14" s="562" t="str">
        <f t="shared" si="4"/>
        <v/>
      </c>
      <c r="AO14" s="562" t="str">
        <f t="shared" si="5"/>
        <v/>
      </c>
      <c r="AP14" s="416"/>
      <c r="AQ14" s="413"/>
    </row>
    <row r="15" spans="2:43" s="429" customFormat="1" ht="17.100000000000001" customHeight="1">
      <c r="B15" s="413"/>
      <c r="C15" s="416"/>
      <c r="D15" s="428" t="str">
        <f>IF(ข้อมูลนร.2!D13="","",ข้อมูลนร.2!D13)</f>
        <v/>
      </c>
      <c r="E15" s="669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561" t="str">
        <f t="shared" si="1"/>
        <v/>
      </c>
      <c r="AL15" s="562" t="str">
        <f t="shared" si="2"/>
        <v/>
      </c>
      <c r="AM15" s="562" t="str">
        <f t="shared" si="3"/>
        <v/>
      </c>
      <c r="AN15" s="562" t="str">
        <f t="shared" si="4"/>
        <v/>
      </c>
      <c r="AO15" s="562" t="str">
        <f t="shared" si="5"/>
        <v/>
      </c>
      <c r="AP15" s="416"/>
      <c r="AQ15" s="413"/>
    </row>
    <row r="16" spans="2:43" s="429" customFormat="1" ht="17.100000000000001" customHeight="1">
      <c r="B16" s="413"/>
      <c r="C16" s="416"/>
      <c r="D16" s="428" t="str">
        <f>IF(ข้อมูลนร.2!D14="","",ข้อมูลนร.2!D14)</f>
        <v/>
      </c>
      <c r="E16" s="669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561" t="str">
        <f t="shared" si="1"/>
        <v/>
      </c>
      <c r="AL16" s="562" t="str">
        <f t="shared" si="2"/>
        <v/>
      </c>
      <c r="AM16" s="562" t="str">
        <f t="shared" si="3"/>
        <v/>
      </c>
      <c r="AN16" s="562" t="str">
        <f t="shared" si="4"/>
        <v/>
      </c>
      <c r="AO16" s="562" t="str">
        <f t="shared" si="5"/>
        <v/>
      </c>
      <c r="AP16" s="416"/>
      <c r="AQ16" s="413"/>
    </row>
    <row r="17" spans="2:43" s="429" customFormat="1" ht="17.100000000000001" customHeight="1">
      <c r="B17" s="413"/>
      <c r="C17" s="416"/>
      <c r="D17" s="428" t="str">
        <f>IF(ข้อมูลนร.2!D15="","",ข้อมูลนร.2!D15)</f>
        <v/>
      </c>
      <c r="E17" s="669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561" t="str">
        <f t="shared" si="1"/>
        <v/>
      </c>
      <c r="AL17" s="562" t="str">
        <f t="shared" si="2"/>
        <v/>
      </c>
      <c r="AM17" s="562" t="str">
        <f t="shared" si="3"/>
        <v/>
      </c>
      <c r="AN17" s="562" t="str">
        <f t="shared" si="4"/>
        <v/>
      </c>
      <c r="AO17" s="562" t="str">
        <f t="shared" si="5"/>
        <v/>
      </c>
      <c r="AP17" s="416"/>
      <c r="AQ17" s="413"/>
    </row>
    <row r="18" spans="2:43" s="429" customFormat="1" ht="17.100000000000001" customHeight="1">
      <c r="B18" s="413"/>
      <c r="C18" s="416"/>
      <c r="D18" s="428" t="str">
        <f>IF(ข้อมูลนร.2!D16="","",ข้อมูลนร.2!D16)</f>
        <v/>
      </c>
      <c r="E18" s="669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561" t="str">
        <f t="shared" si="1"/>
        <v/>
      </c>
      <c r="AL18" s="562" t="str">
        <f t="shared" si="2"/>
        <v/>
      </c>
      <c r="AM18" s="562" t="str">
        <f t="shared" si="3"/>
        <v/>
      </c>
      <c r="AN18" s="562" t="str">
        <f t="shared" si="4"/>
        <v/>
      </c>
      <c r="AO18" s="562" t="str">
        <f t="shared" si="5"/>
        <v/>
      </c>
      <c r="AP18" s="416"/>
      <c r="AQ18" s="413"/>
    </row>
    <row r="19" spans="2:43" s="429" customFormat="1" ht="17.100000000000001" customHeight="1">
      <c r="B19" s="413"/>
      <c r="C19" s="416"/>
      <c r="D19" s="428" t="str">
        <f>IF(ข้อมูลนร.2!D17="","",ข้อมูลนร.2!D17)</f>
        <v/>
      </c>
      <c r="E19" s="669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561" t="str">
        <f t="shared" si="1"/>
        <v/>
      </c>
      <c r="AL19" s="562" t="str">
        <f t="shared" si="2"/>
        <v/>
      </c>
      <c r="AM19" s="562" t="str">
        <f t="shared" si="3"/>
        <v/>
      </c>
      <c r="AN19" s="562" t="str">
        <f t="shared" si="4"/>
        <v/>
      </c>
      <c r="AO19" s="562" t="str">
        <f t="shared" si="5"/>
        <v/>
      </c>
      <c r="AP19" s="416"/>
      <c r="AQ19" s="413"/>
    </row>
    <row r="20" spans="2:43" s="429" customFormat="1" ht="17.100000000000001" customHeight="1">
      <c r="B20" s="413"/>
      <c r="C20" s="416"/>
      <c r="D20" s="428" t="str">
        <f>IF(ข้อมูลนร.2!D18="","",ข้อมูลนร.2!D18)</f>
        <v/>
      </c>
      <c r="E20" s="669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561" t="str">
        <f t="shared" si="1"/>
        <v/>
      </c>
      <c r="AL20" s="562" t="str">
        <f t="shared" si="2"/>
        <v/>
      </c>
      <c r="AM20" s="562" t="str">
        <f t="shared" si="3"/>
        <v/>
      </c>
      <c r="AN20" s="562" t="str">
        <f t="shared" si="4"/>
        <v/>
      </c>
      <c r="AO20" s="562" t="str">
        <f t="shared" si="5"/>
        <v/>
      </c>
      <c r="AP20" s="416"/>
      <c r="AQ20" s="413"/>
    </row>
    <row r="21" spans="2:43" s="429" customFormat="1" ht="17.100000000000001" customHeight="1">
      <c r="B21" s="413"/>
      <c r="C21" s="416"/>
      <c r="D21" s="428" t="str">
        <f>IF(ข้อมูลนร.2!D19="","",ข้อมูลนร.2!D19)</f>
        <v/>
      </c>
      <c r="E21" s="669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561" t="str">
        <f t="shared" si="1"/>
        <v/>
      </c>
      <c r="AL21" s="562" t="str">
        <f t="shared" si="2"/>
        <v/>
      </c>
      <c r="AM21" s="562" t="str">
        <f t="shared" si="3"/>
        <v/>
      </c>
      <c r="AN21" s="562" t="str">
        <f t="shared" si="4"/>
        <v/>
      </c>
      <c r="AO21" s="562" t="str">
        <f t="shared" si="5"/>
        <v/>
      </c>
      <c r="AP21" s="416"/>
      <c r="AQ21" s="413"/>
    </row>
    <row r="22" spans="2:43" s="429" customFormat="1" ht="17.100000000000001" customHeight="1">
      <c r="B22" s="413"/>
      <c r="C22" s="416"/>
      <c r="D22" s="428" t="str">
        <f>IF(ข้อมูลนร.2!D20="","",ข้อมูลนร.2!D20)</f>
        <v/>
      </c>
      <c r="E22" s="669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561" t="str">
        <f t="shared" si="1"/>
        <v/>
      </c>
      <c r="AL22" s="562" t="str">
        <f t="shared" si="2"/>
        <v/>
      </c>
      <c r="AM22" s="562" t="str">
        <f t="shared" si="3"/>
        <v/>
      </c>
      <c r="AN22" s="562" t="str">
        <f t="shared" si="4"/>
        <v/>
      </c>
      <c r="AO22" s="562" t="str">
        <f t="shared" si="5"/>
        <v/>
      </c>
      <c r="AP22" s="416"/>
      <c r="AQ22" s="413"/>
    </row>
    <row r="23" spans="2:43" s="429" customFormat="1" ht="17.100000000000001" customHeight="1">
      <c r="B23" s="413"/>
      <c r="C23" s="416"/>
      <c r="D23" s="428" t="str">
        <f>IF(ข้อมูลนร.2!D21="","",ข้อมูลนร.2!D21)</f>
        <v/>
      </c>
      <c r="E23" s="669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561" t="str">
        <f t="shared" si="1"/>
        <v/>
      </c>
      <c r="AL23" s="562" t="str">
        <f t="shared" si="2"/>
        <v/>
      </c>
      <c r="AM23" s="562" t="str">
        <f t="shared" si="3"/>
        <v/>
      </c>
      <c r="AN23" s="562" t="str">
        <f t="shared" si="4"/>
        <v/>
      </c>
      <c r="AO23" s="562" t="str">
        <f t="shared" si="5"/>
        <v/>
      </c>
      <c r="AP23" s="416"/>
      <c r="AQ23" s="413"/>
    </row>
    <row r="24" spans="2:43" s="429" customFormat="1" ht="17.100000000000001" customHeight="1">
      <c r="B24" s="413"/>
      <c r="C24" s="416"/>
      <c r="D24" s="428" t="str">
        <f>IF(ข้อมูลนร.2!D22="","",ข้อมูลนร.2!D22)</f>
        <v/>
      </c>
      <c r="E24" s="669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561" t="str">
        <f t="shared" si="1"/>
        <v/>
      </c>
      <c r="AL24" s="562" t="str">
        <f t="shared" si="2"/>
        <v/>
      </c>
      <c r="AM24" s="562" t="str">
        <f t="shared" si="3"/>
        <v/>
      </c>
      <c r="AN24" s="562" t="str">
        <f t="shared" si="4"/>
        <v/>
      </c>
      <c r="AO24" s="562" t="str">
        <f t="shared" si="5"/>
        <v/>
      </c>
      <c r="AP24" s="416"/>
      <c r="AQ24" s="413"/>
    </row>
    <row r="25" spans="2:43" s="429" customFormat="1" ht="17.100000000000001" customHeight="1">
      <c r="B25" s="413"/>
      <c r="C25" s="416"/>
      <c r="D25" s="428" t="str">
        <f>IF(ข้อมูลนร.2!D23="","",ข้อมูลนร.2!D23)</f>
        <v/>
      </c>
      <c r="E25" s="669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561" t="str">
        <f t="shared" si="1"/>
        <v/>
      </c>
      <c r="AL25" s="562" t="str">
        <f t="shared" si="2"/>
        <v/>
      </c>
      <c r="AM25" s="562" t="str">
        <f t="shared" si="3"/>
        <v/>
      </c>
      <c r="AN25" s="562" t="str">
        <f t="shared" si="4"/>
        <v/>
      </c>
      <c r="AO25" s="562" t="str">
        <f t="shared" si="5"/>
        <v/>
      </c>
      <c r="AP25" s="416"/>
      <c r="AQ25" s="413"/>
    </row>
    <row r="26" spans="2:43" s="429" customFormat="1" ht="17.100000000000001" customHeight="1">
      <c r="B26" s="413"/>
      <c r="C26" s="416"/>
      <c r="D26" s="428" t="str">
        <f>IF(ข้อมูลนร.2!D24="","",ข้อมูลนร.2!D24)</f>
        <v/>
      </c>
      <c r="E26" s="669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561" t="str">
        <f t="shared" si="1"/>
        <v/>
      </c>
      <c r="AL26" s="562" t="str">
        <f t="shared" si="2"/>
        <v/>
      </c>
      <c r="AM26" s="562" t="str">
        <f t="shared" si="3"/>
        <v/>
      </c>
      <c r="AN26" s="562" t="str">
        <f t="shared" si="4"/>
        <v/>
      </c>
      <c r="AO26" s="562" t="str">
        <f t="shared" si="5"/>
        <v/>
      </c>
      <c r="AP26" s="416"/>
      <c r="AQ26" s="413"/>
    </row>
    <row r="27" spans="2:43" s="429" customFormat="1" ht="17.100000000000001" customHeight="1">
      <c r="B27" s="413"/>
      <c r="C27" s="416"/>
      <c r="D27" s="428" t="str">
        <f>IF(ข้อมูลนร.2!D25="","",ข้อมูลนร.2!D25)</f>
        <v/>
      </c>
      <c r="E27" s="669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561" t="str">
        <f t="shared" si="1"/>
        <v/>
      </c>
      <c r="AL27" s="562" t="str">
        <f t="shared" si="2"/>
        <v/>
      </c>
      <c r="AM27" s="562" t="str">
        <f t="shared" si="3"/>
        <v/>
      </c>
      <c r="AN27" s="562" t="str">
        <f t="shared" si="4"/>
        <v/>
      </c>
      <c r="AO27" s="562" t="str">
        <f t="shared" si="5"/>
        <v/>
      </c>
      <c r="AP27" s="416"/>
      <c r="AQ27" s="413"/>
    </row>
    <row r="28" spans="2:43" s="429" customFormat="1" ht="17.100000000000001" customHeight="1">
      <c r="B28" s="413"/>
      <c r="C28" s="416"/>
      <c r="D28" s="428" t="str">
        <f>IF(ข้อมูลนร.2!D26="","",ข้อมูลนร.2!D26)</f>
        <v/>
      </c>
      <c r="E28" s="669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561" t="str">
        <f t="shared" si="1"/>
        <v/>
      </c>
      <c r="AL28" s="562" t="str">
        <f t="shared" si="2"/>
        <v/>
      </c>
      <c r="AM28" s="562" t="str">
        <f t="shared" si="3"/>
        <v/>
      </c>
      <c r="AN28" s="562" t="str">
        <f t="shared" si="4"/>
        <v/>
      </c>
      <c r="AO28" s="562" t="str">
        <f t="shared" si="5"/>
        <v/>
      </c>
      <c r="AP28" s="416"/>
      <c r="AQ28" s="413"/>
    </row>
    <row r="29" spans="2:43" s="429" customFormat="1" ht="17.100000000000001" customHeight="1">
      <c r="B29" s="413"/>
      <c r="C29" s="416"/>
      <c r="D29" s="428" t="str">
        <f>IF(ข้อมูลนร.2!D27="","",ข้อมูลนร.2!D27)</f>
        <v/>
      </c>
      <c r="E29" s="669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561" t="str">
        <f t="shared" si="1"/>
        <v/>
      </c>
      <c r="AL29" s="562" t="str">
        <f t="shared" si="2"/>
        <v/>
      </c>
      <c r="AM29" s="562" t="str">
        <f t="shared" si="3"/>
        <v/>
      </c>
      <c r="AN29" s="562" t="str">
        <f t="shared" si="4"/>
        <v/>
      </c>
      <c r="AO29" s="562" t="str">
        <f t="shared" si="5"/>
        <v/>
      </c>
      <c r="AP29" s="416"/>
      <c r="AQ29" s="413"/>
    </row>
    <row r="30" spans="2:43" s="429" customFormat="1" ht="17.100000000000001" customHeight="1">
      <c r="B30" s="413"/>
      <c r="C30" s="416"/>
      <c r="D30" s="428" t="str">
        <f>IF(ข้อมูลนร.2!D28="","",ข้อมูลนร.2!D28)</f>
        <v/>
      </c>
      <c r="E30" s="669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561" t="str">
        <f t="shared" si="1"/>
        <v/>
      </c>
      <c r="AL30" s="562" t="str">
        <f t="shared" si="2"/>
        <v/>
      </c>
      <c r="AM30" s="562" t="str">
        <f t="shared" si="3"/>
        <v/>
      </c>
      <c r="AN30" s="562" t="str">
        <f t="shared" si="4"/>
        <v/>
      </c>
      <c r="AO30" s="562" t="str">
        <f t="shared" si="5"/>
        <v/>
      </c>
      <c r="AP30" s="416"/>
      <c r="AQ30" s="413"/>
    </row>
    <row r="31" spans="2:43" s="429" customFormat="1" ht="17.100000000000001" customHeight="1">
      <c r="B31" s="413"/>
      <c r="C31" s="416"/>
      <c r="D31" s="428" t="str">
        <f>IF(ข้อมูลนร.2!D29="","",ข้อมูลนร.2!D29)</f>
        <v/>
      </c>
      <c r="E31" s="669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561" t="str">
        <f t="shared" si="1"/>
        <v/>
      </c>
      <c r="AL31" s="562" t="str">
        <f t="shared" si="2"/>
        <v/>
      </c>
      <c r="AM31" s="562" t="str">
        <f t="shared" si="3"/>
        <v/>
      </c>
      <c r="AN31" s="562" t="str">
        <f t="shared" si="4"/>
        <v/>
      </c>
      <c r="AO31" s="562" t="str">
        <f t="shared" si="5"/>
        <v/>
      </c>
      <c r="AP31" s="416"/>
      <c r="AQ31" s="413"/>
    </row>
    <row r="32" spans="2:43" s="429" customFormat="1" ht="17.100000000000001" customHeight="1">
      <c r="B32" s="413"/>
      <c r="C32" s="416"/>
      <c r="D32" s="428" t="str">
        <f>IF(ข้อมูลนร.2!D30="","",ข้อมูลนร.2!D30)</f>
        <v/>
      </c>
      <c r="E32" s="669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  <c r="AK32" s="561" t="str">
        <f t="shared" si="1"/>
        <v/>
      </c>
      <c r="AL32" s="562" t="str">
        <f t="shared" si="2"/>
        <v/>
      </c>
      <c r="AM32" s="562" t="str">
        <f t="shared" si="3"/>
        <v/>
      </c>
      <c r="AN32" s="562" t="str">
        <f t="shared" si="4"/>
        <v/>
      </c>
      <c r="AO32" s="562" t="str">
        <f t="shared" si="5"/>
        <v/>
      </c>
      <c r="AP32" s="416"/>
      <c r="AQ32" s="413"/>
    </row>
    <row r="33" spans="2:43" s="429" customFormat="1" ht="17.100000000000001" customHeight="1">
      <c r="B33" s="413"/>
      <c r="C33" s="416"/>
      <c r="D33" s="428" t="str">
        <f>IF(ข้อมูลนร.2!D31="","",ข้อมูลนร.2!D31)</f>
        <v/>
      </c>
      <c r="E33" s="669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561" t="str">
        <f t="shared" si="1"/>
        <v/>
      </c>
      <c r="AL33" s="562" t="str">
        <f t="shared" si="2"/>
        <v/>
      </c>
      <c r="AM33" s="562" t="str">
        <f t="shared" si="3"/>
        <v/>
      </c>
      <c r="AN33" s="562" t="str">
        <f t="shared" si="4"/>
        <v/>
      </c>
      <c r="AO33" s="562" t="str">
        <f t="shared" si="5"/>
        <v/>
      </c>
      <c r="AP33" s="416"/>
      <c r="AQ33" s="413"/>
    </row>
    <row r="34" spans="2:43" s="429" customFormat="1" ht="17.100000000000001" customHeight="1">
      <c r="B34" s="413"/>
      <c r="C34" s="416"/>
      <c r="D34" s="428" t="str">
        <f>IF(ข้อมูลนร.2!D32="","",ข้อมูลนร.2!D32)</f>
        <v/>
      </c>
      <c r="E34" s="669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561" t="str">
        <f t="shared" si="1"/>
        <v/>
      </c>
      <c r="AL34" s="562" t="str">
        <f t="shared" si="2"/>
        <v/>
      </c>
      <c r="AM34" s="562" t="str">
        <f t="shared" si="3"/>
        <v/>
      </c>
      <c r="AN34" s="562" t="str">
        <f t="shared" si="4"/>
        <v/>
      </c>
      <c r="AO34" s="562" t="str">
        <f t="shared" si="5"/>
        <v/>
      </c>
      <c r="AP34" s="416"/>
      <c r="AQ34" s="413"/>
    </row>
    <row r="35" spans="2:43" s="429" customFormat="1" ht="17.100000000000001" customHeight="1">
      <c r="B35" s="413"/>
      <c r="C35" s="416"/>
      <c r="D35" s="428" t="str">
        <f>IF(ข้อมูลนร.2!D33="","",ข้อมูลนร.2!D33)</f>
        <v/>
      </c>
      <c r="E35" s="669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561" t="str">
        <f t="shared" si="1"/>
        <v/>
      </c>
      <c r="AL35" s="562" t="str">
        <f t="shared" si="2"/>
        <v/>
      </c>
      <c r="AM35" s="562" t="str">
        <f t="shared" si="3"/>
        <v/>
      </c>
      <c r="AN35" s="562" t="str">
        <f t="shared" si="4"/>
        <v/>
      </c>
      <c r="AO35" s="562" t="str">
        <f t="shared" si="5"/>
        <v/>
      </c>
      <c r="AP35" s="416"/>
      <c r="AQ35" s="413"/>
    </row>
    <row r="36" spans="2:43" s="429" customFormat="1" ht="17.100000000000001" customHeight="1">
      <c r="B36" s="413"/>
      <c r="C36" s="416"/>
      <c r="D36" s="428" t="str">
        <f>IF(ข้อมูลนร.2!D34="","",ข้อมูลนร.2!D34)</f>
        <v/>
      </c>
      <c r="E36" s="669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561" t="str">
        <f t="shared" si="1"/>
        <v/>
      </c>
      <c r="AL36" s="562" t="str">
        <f t="shared" si="2"/>
        <v/>
      </c>
      <c r="AM36" s="562" t="str">
        <f t="shared" si="3"/>
        <v/>
      </c>
      <c r="AN36" s="562" t="str">
        <f t="shared" si="4"/>
        <v/>
      </c>
      <c r="AO36" s="562" t="str">
        <f t="shared" si="5"/>
        <v/>
      </c>
      <c r="AP36" s="416"/>
      <c r="AQ36" s="413"/>
    </row>
    <row r="37" spans="2:43" s="429" customFormat="1" ht="17.100000000000001" customHeight="1">
      <c r="B37" s="413"/>
      <c r="C37" s="416"/>
      <c r="D37" s="428" t="str">
        <f>IF(ข้อมูลนร.2!D35="","",ข้อมูลนร.2!D35)</f>
        <v/>
      </c>
      <c r="E37" s="669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561" t="str">
        <f t="shared" si="1"/>
        <v/>
      </c>
      <c r="AL37" s="562" t="str">
        <f t="shared" si="2"/>
        <v/>
      </c>
      <c r="AM37" s="562" t="str">
        <f t="shared" si="3"/>
        <v/>
      </c>
      <c r="AN37" s="562" t="str">
        <f t="shared" si="4"/>
        <v/>
      </c>
      <c r="AO37" s="562" t="str">
        <f t="shared" si="5"/>
        <v/>
      </c>
      <c r="AP37" s="416"/>
      <c r="AQ37" s="413"/>
    </row>
    <row r="38" spans="2:43" s="429" customFormat="1" ht="17.100000000000001" customHeight="1">
      <c r="B38" s="413"/>
      <c r="C38" s="416"/>
      <c r="D38" s="428" t="str">
        <f>IF(ข้อมูลนร.2!D36="","",ข้อมูลนร.2!D36)</f>
        <v/>
      </c>
      <c r="E38" s="669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561" t="str">
        <f t="shared" si="1"/>
        <v/>
      </c>
      <c r="AL38" s="562" t="str">
        <f t="shared" si="2"/>
        <v/>
      </c>
      <c r="AM38" s="562" t="str">
        <f t="shared" si="3"/>
        <v/>
      </c>
      <c r="AN38" s="562" t="str">
        <f t="shared" si="4"/>
        <v/>
      </c>
      <c r="AO38" s="562" t="str">
        <f t="shared" si="5"/>
        <v/>
      </c>
      <c r="AP38" s="416"/>
      <c r="AQ38" s="413"/>
    </row>
    <row r="39" spans="2:43" s="429" customFormat="1" ht="17.100000000000001" customHeight="1">
      <c r="B39" s="413"/>
      <c r="C39" s="416"/>
      <c r="D39" s="428" t="str">
        <f>IF(ข้อมูลนร.2!D37="","",ข้อมูลนร.2!D37)</f>
        <v/>
      </c>
      <c r="E39" s="669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561" t="str">
        <f t="shared" si="1"/>
        <v/>
      </c>
      <c r="AL39" s="562" t="str">
        <f t="shared" si="2"/>
        <v/>
      </c>
      <c r="AM39" s="562" t="str">
        <f t="shared" si="3"/>
        <v/>
      </c>
      <c r="AN39" s="562" t="str">
        <f t="shared" si="4"/>
        <v/>
      </c>
      <c r="AO39" s="562" t="str">
        <f t="shared" si="5"/>
        <v/>
      </c>
      <c r="AP39" s="416"/>
      <c r="AQ39" s="413"/>
    </row>
    <row r="40" spans="2:43" s="429" customFormat="1" ht="17.100000000000001" customHeight="1">
      <c r="B40" s="413"/>
      <c r="C40" s="416"/>
      <c r="D40" s="428" t="str">
        <f>IF(ข้อมูลนร.2!D38="","",ข้อมูลนร.2!D38)</f>
        <v/>
      </c>
      <c r="E40" s="669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561" t="str">
        <f t="shared" si="1"/>
        <v/>
      </c>
      <c r="AL40" s="562" t="str">
        <f t="shared" si="2"/>
        <v/>
      </c>
      <c r="AM40" s="562" t="str">
        <f t="shared" si="3"/>
        <v/>
      </c>
      <c r="AN40" s="562" t="str">
        <f t="shared" si="4"/>
        <v/>
      </c>
      <c r="AO40" s="562" t="str">
        <f t="shared" si="5"/>
        <v/>
      </c>
      <c r="AP40" s="416"/>
      <c r="AQ40" s="413"/>
    </row>
    <row r="41" spans="2:43" s="429" customFormat="1" ht="17.100000000000001" customHeight="1">
      <c r="B41" s="413"/>
      <c r="C41" s="416"/>
      <c r="D41" s="428" t="str">
        <f>IF(ข้อมูลนร.2!D39="","",ข้อมูลนร.2!D39)</f>
        <v/>
      </c>
      <c r="E41" s="669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561" t="str">
        <f t="shared" si="1"/>
        <v/>
      </c>
      <c r="AL41" s="562" t="str">
        <f t="shared" si="2"/>
        <v/>
      </c>
      <c r="AM41" s="562" t="str">
        <f t="shared" si="3"/>
        <v/>
      </c>
      <c r="AN41" s="562" t="str">
        <f t="shared" si="4"/>
        <v/>
      </c>
      <c r="AO41" s="562" t="str">
        <f t="shared" si="5"/>
        <v/>
      </c>
      <c r="AP41" s="416"/>
      <c r="AQ41" s="413"/>
    </row>
    <row r="42" spans="2:43" s="429" customFormat="1" ht="17.100000000000001" customHeight="1">
      <c r="B42" s="413"/>
      <c r="C42" s="416"/>
      <c r="D42" s="428" t="str">
        <f>IF(ข้อมูลนร.2!D40="","",ข้อมูลนร.2!D40)</f>
        <v/>
      </c>
      <c r="E42" s="669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561" t="str">
        <f t="shared" si="1"/>
        <v/>
      </c>
      <c r="AL42" s="562" t="str">
        <f t="shared" si="2"/>
        <v/>
      </c>
      <c r="AM42" s="562" t="str">
        <f t="shared" si="3"/>
        <v/>
      </c>
      <c r="AN42" s="562" t="str">
        <f t="shared" si="4"/>
        <v/>
      </c>
      <c r="AO42" s="562" t="str">
        <f t="shared" si="5"/>
        <v/>
      </c>
      <c r="AP42" s="416"/>
      <c r="AQ42" s="413"/>
    </row>
    <row r="43" spans="2:43" s="429" customFormat="1" ht="17.100000000000001" customHeight="1">
      <c r="B43" s="413"/>
      <c r="C43" s="416"/>
      <c r="D43" s="428" t="str">
        <f>IF(ข้อมูลนร.2!D41="","",ข้อมูลนร.2!D41)</f>
        <v/>
      </c>
      <c r="E43" s="669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561" t="str">
        <f t="shared" si="1"/>
        <v/>
      </c>
      <c r="AL43" s="562" t="str">
        <f t="shared" si="2"/>
        <v/>
      </c>
      <c r="AM43" s="562" t="str">
        <f t="shared" si="3"/>
        <v/>
      </c>
      <c r="AN43" s="562" t="str">
        <f t="shared" si="4"/>
        <v/>
      </c>
      <c r="AO43" s="562" t="str">
        <f t="shared" si="5"/>
        <v/>
      </c>
      <c r="AP43" s="416"/>
      <c r="AQ43" s="413"/>
    </row>
    <row r="44" spans="2:43" s="429" customFormat="1" ht="17.100000000000001" customHeight="1">
      <c r="B44" s="413"/>
      <c r="C44" s="416"/>
      <c r="D44" s="428" t="str">
        <f>IF(ข้อมูลนร.2!D42="","",ข้อมูลนร.2!D42)</f>
        <v/>
      </c>
      <c r="E44" s="669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561" t="str">
        <f t="shared" si="1"/>
        <v/>
      </c>
      <c r="AL44" s="562" t="str">
        <f t="shared" si="2"/>
        <v/>
      </c>
      <c r="AM44" s="562" t="str">
        <f t="shared" si="3"/>
        <v/>
      </c>
      <c r="AN44" s="562" t="str">
        <f t="shared" si="4"/>
        <v/>
      </c>
      <c r="AO44" s="562" t="str">
        <f t="shared" si="5"/>
        <v/>
      </c>
      <c r="AP44" s="416"/>
      <c r="AQ44" s="413"/>
    </row>
    <row r="45" spans="2:43" s="429" customFormat="1" ht="17.100000000000001" customHeight="1">
      <c r="B45" s="413"/>
      <c r="C45" s="416"/>
      <c r="D45" s="428" t="str">
        <f>IF(ข้อมูลนร.2!D43="","",ข้อมูลนร.2!D43)</f>
        <v/>
      </c>
      <c r="E45" s="669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561" t="str">
        <f t="shared" si="1"/>
        <v/>
      </c>
      <c r="AL45" s="562" t="str">
        <f t="shared" si="2"/>
        <v/>
      </c>
      <c r="AM45" s="562" t="str">
        <f t="shared" si="3"/>
        <v/>
      </c>
      <c r="AN45" s="562" t="str">
        <f t="shared" si="4"/>
        <v/>
      </c>
      <c r="AO45" s="562" t="str">
        <f t="shared" si="5"/>
        <v/>
      </c>
      <c r="AP45" s="416"/>
      <c r="AQ45" s="413"/>
    </row>
    <row r="46" spans="2:43" s="429" customFormat="1" ht="17.100000000000001" customHeight="1">
      <c r="B46" s="413"/>
      <c r="C46" s="416"/>
      <c r="D46" s="428" t="str">
        <f>IF(ข้อมูลนร.2!D44="","",ข้อมูลนร.2!D44)</f>
        <v/>
      </c>
      <c r="E46" s="669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561" t="str">
        <f t="shared" si="1"/>
        <v/>
      </c>
      <c r="AL46" s="562" t="str">
        <f t="shared" si="2"/>
        <v/>
      </c>
      <c r="AM46" s="562" t="str">
        <f t="shared" si="3"/>
        <v/>
      </c>
      <c r="AN46" s="562" t="str">
        <f t="shared" si="4"/>
        <v/>
      </c>
      <c r="AO46" s="562" t="str">
        <f t="shared" si="5"/>
        <v/>
      </c>
      <c r="AP46" s="416"/>
      <c r="AQ46" s="413"/>
    </row>
    <row r="47" spans="2:43" s="429" customFormat="1" ht="17.100000000000001" customHeight="1">
      <c r="B47" s="413"/>
      <c r="C47" s="416"/>
      <c r="D47" s="428" t="str">
        <f>IF(ข้อมูลนร.2!D45="","",ข้อมูลนร.2!D45)</f>
        <v/>
      </c>
      <c r="E47" s="669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561" t="str">
        <f t="shared" si="1"/>
        <v/>
      </c>
      <c r="AL47" s="562" t="str">
        <f t="shared" si="2"/>
        <v/>
      </c>
      <c r="AM47" s="562" t="str">
        <f t="shared" si="3"/>
        <v/>
      </c>
      <c r="AN47" s="562" t="str">
        <f t="shared" si="4"/>
        <v/>
      </c>
      <c r="AO47" s="562" t="str">
        <f t="shared" si="5"/>
        <v/>
      </c>
      <c r="AP47" s="416"/>
      <c r="AQ47" s="413"/>
    </row>
    <row r="48" spans="2:43" s="429" customFormat="1" ht="17.100000000000001" customHeight="1">
      <c r="B48" s="413"/>
      <c r="C48" s="416"/>
      <c r="D48" s="428" t="str">
        <f>IF(ข้อมูลนร.2!D46="","",ข้อมูลนร.2!D46)</f>
        <v/>
      </c>
      <c r="E48" s="669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561" t="str">
        <f t="shared" si="1"/>
        <v/>
      </c>
      <c r="AL48" s="562" t="str">
        <f t="shared" si="2"/>
        <v/>
      </c>
      <c r="AM48" s="562" t="str">
        <f t="shared" si="3"/>
        <v/>
      </c>
      <c r="AN48" s="562" t="str">
        <f t="shared" si="4"/>
        <v/>
      </c>
      <c r="AO48" s="562" t="str">
        <f t="shared" si="5"/>
        <v/>
      </c>
      <c r="AP48" s="416"/>
      <c r="AQ48" s="413"/>
    </row>
    <row r="49" spans="2:43">
      <c r="B49" s="412"/>
      <c r="C49" s="415"/>
      <c r="D49" s="670" t="s">
        <v>321</v>
      </c>
      <c r="E49" s="671"/>
      <c r="F49" s="672"/>
      <c r="G49" s="673"/>
      <c r="H49" s="673"/>
      <c r="I49" s="673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4"/>
      <c r="AL49" s="675"/>
      <c r="AM49" s="676"/>
      <c r="AN49" s="676"/>
      <c r="AO49" s="677"/>
      <c r="AP49" s="415"/>
      <c r="AQ49" s="412"/>
    </row>
    <row r="50" spans="2:43">
      <c r="B50" s="412"/>
      <c r="C50" s="415"/>
      <c r="D50" s="416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45"/>
      <c r="AL50" s="445"/>
      <c r="AM50" s="445"/>
      <c r="AN50" s="445"/>
      <c r="AO50" s="445"/>
      <c r="AP50" s="415"/>
      <c r="AQ50" s="412"/>
    </row>
    <row r="51" spans="2:43">
      <c r="B51" s="412"/>
      <c r="C51" s="412"/>
      <c r="D51" s="413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44"/>
      <c r="AL51" s="444"/>
      <c r="AM51" s="444"/>
      <c r="AN51" s="444"/>
      <c r="AO51" s="444"/>
      <c r="AP51" s="412"/>
      <c r="AQ51" s="412"/>
    </row>
  </sheetData>
  <sheetProtection algorithmName="SHA-512" hashValue="qgJe7DEjuQxvxKQvupboNG9Q4TVBe1RWEGaTW0Q5rim5dpackyMU0uik0cVmzfWVvS/ZMGECSGF94ct+3uOlVQ==" saltValue="m23oMjZP9zm38OGhHxgSXg==" spinCount="100000" sheet="1" objects="1" scenarios="1" formatCells="0"/>
  <protectedRanges>
    <protectedRange sqref="F49 V9:V48 AC9:AC48 F7:AJ8" name="ช่วง1"/>
    <protectedRange sqref="R9:U9 F10:U48 W9:AB48 AD9:AJ48" name="ช่วง1_3"/>
    <protectedRange sqref="F9:Q9" name="ช่วง1_2_1"/>
  </protectedRanges>
  <mergeCells count="15">
    <mergeCell ref="E9:E48"/>
    <mergeCell ref="D49:E49"/>
    <mergeCell ref="F49:AK49"/>
    <mergeCell ref="AL49:AO49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8">
    <cfRule type="cellIs" dxfId="13" priority="1" operator="equal">
      <formula>"ข"</formula>
    </cfRule>
    <cfRule type="cellIs" dxfId="12" priority="2" operator="equal">
      <formula>"ล"</formula>
    </cfRule>
    <cfRule type="cellIs" dxfId="11" priority="3" operator="equal">
      <formula>"ป"</formula>
    </cfRule>
    <cfRule type="cellIs" dxfId="10" priority="4" operator="equal">
      <formula>"/"</formula>
    </cfRule>
  </conditionalFormatting>
  <pageMargins left="0.31496062992125984" right="0" top="0.39370078740157483" bottom="7.874015748031496E-2" header="0.31496062992125984" footer="0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SS!$D$3</xm:f>
          </x14:formula1>
          <xm:sqref>F8:AJ8</xm:sqref>
        </x14:dataValidation>
        <x14:dataValidation type="list" allowBlank="1" showInputMessage="1" showErrorMessage="1">
          <x14:formula1>
            <xm:f>SS!$A$3:$A$6</xm:f>
          </x14:formula1>
          <xm:sqref>F9:AJ48</xm:sqref>
        </x14:dataValidation>
        <x14:dataValidation type="list" allowBlank="1" showInputMessage="1" showErrorMessage="1">
          <x14:formula1>
            <xm:f>SS!$B$3:$B$9</xm:f>
          </x14:formula1>
          <xm:sqref>F7:AJ7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Q51"/>
  <sheetViews>
    <sheetView showGridLines="0" showRowColHeaders="0" zoomScale="95" zoomScaleNormal="95" workbookViewId="0">
      <selection activeCell="AE5" sqref="AE5:AH5"/>
    </sheetView>
  </sheetViews>
  <sheetFormatPr defaultRowHeight="18.75"/>
  <cols>
    <col min="1" max="1" width="37.125" style="414" customWidth="1"/>
    <col min="2" max="2" width="4.625" style="414" customWidth="1"/>
    <col min="3" max="3" width="3.625" style="414" customWidth="1"/>
    <col min="4" max="4" width="3.125" style="429" customWidth="1"/>
    <col min="5" max="5" width="3.125" style="414" customWidth="1"/>
    <col min="6" max="36" width="2.25" style="414" customWidth="1"/>
    <col min="37" max="37" width="3.625" style="446" customWidth="1"/>
    <col min="38" max="41" width="3.25" style="446" customWidth="1"/>
    <col min="42" max="42" width="3.625" style="414" customWidth="1"/>
    <col min="43" max="43" width="4.625" style="414" customWidth="1"/>
    <col min="44" max="16384" width="9" style="414"/>
  </cols>
  <sheetData>
    <row r="1" spans="2:43">
      <c r="B1" s="412"/>
      <c r="C1" s="412"/>
      <c r="D1" s="413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2"/>
      <c r="AG1" s="412"/>
      <c r="AH1" s="412"/>
      <c r="AI1" s="412"/>
      <c r="AJ1" s="412"/>
      <c r="AK1" s="444"/>
      <c r="AL1" s="444"/>
      <c r="AM1" s="444"/>
      <c r="AN1" s="444"/>
      <c r="AO1" s="444"/>
      <c r="AP1" s="412"/>
      <c r="AQ1" s="412"/>
    </row>
    <row r="2" spans="2:43" ht="21.95" customHeight="1">
      <c r="B2" s="412"/>
      <c r="C2" s="415"/>
      <c r="D2" s="416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8"/>
      <c r="X2" s="678"/>
      <c r="Y2" s="678"/>
      <c r="Z2" s="678"/>
      <c r="AA2" s="678"/>
      <c r="AB2" s="678"/>
      <c r="AC2" s="678"/>
      <c r="AD2" s="678"/>
      <c r="AE2" s="678"/>
      <c r="AF2" s="678"/>
      <c r="AG2" s="678"/>
      <c r="AH2" s="678"/>
      <c r="AI2" s="678"/>
      <c r="AJ2" s="678"/>
      <c r="AK2" s="678"/>
      <c r="AL2" s="445"/>
      <c r="AM2" s="445"/>
      <c r="AN2" s="445"/>
      <c r="AO2" s="445"/>
      <c r="AP2" s="415"/>
      <c r="AQ2" s="412"/>
    </row>
    <row r="3" spans="2:43" s="446" customFormat="1" ht="20.100000000000001" customHeight="1">
      <c r="B3" s="444"/>
      <c r="C3" s="445"/>
      <c r="D3" s="679" t="s">
        <v>308</v>
      </c>
      <c r="E3" s="679"/>
      <c r="F3" s="679"/>
      <c r="G3" s="679"/>
      <c r="H3" s="679"/>
      <c r="I3" s="679"/>
      <c r="J3" s="679"/>
      <c r="K3" s="679"/>
      <c r="L3" s="679"/>
      <c r="M3" s="679"/>
      <c r="N3" s="679"/>
      <c r="O3" s="679"/>
      <c r="P3" s="679"/>
      <c r="Q3" s="679"/>
      <c r="R3" s="679"/>
      <c r="S3" s="679"/>
      <c r="T3" s="679"/>
      <c r="U3" s="679"/>
      <c r="V3" s="679"/>
      <c r="W3" s="679"/>
      <c r="X3" s="679"/>
      <c r="Y3" s="679"/>
      <c r="Z3" s="679"/>
      <c r="AA3" s="679"/>
      <c r="AB3" s="679"/>
      <c r="AC3" s="679"/>
      <c r="AD3" s="679"/>
      <c r="AE3" s="679"/>
      <c r="AF3" s="679"/>
      <c r="AG3" s="679"/>
      <c r="AH3" s="679"/>
      <c r="AI3" s="679"/>
      <c r="AJ3" s="679"/>
      <c r="AK3" s="679"/>
      <c r="AL3" s="679"/>
      <c r="AM3" s="679"/>
      <c r="AN3" s="679"/>
      <c r="AO3" s="679"/>
      <c r="AP3" s="445"/>
      <c r="AQ3" s="444"/>
    </row>
    <row r="4" spans="2:43" ht="5.0999999999999996" customHeight="1">
      <c r="B4" s="412"/>
      <c r="C4" s="415"/>
      <c r="D4" s="416"/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417"/>
      <c r="W4" s="417"/>
      <c r="X4" s="417"/>
      <c r="Y4" s="417"/>
      <c r="Z4" s="417"/>
      <c r="AA4" s="417"/>
      <c r="AB4" s="417"/>
      <c r="AC4" s="417"/>
      <c r="AD4" s="417"/>
      <c r="AE4" s="417"/>
      <c r="AF4" s="417"/>
      <c r="AG4" s="417"/>
      <c r="AH4" s="417"/>
      <c r="AI4" s="417"/>
      <c r="AJ4" s="417"/>
      <c r="AK4" s="448"/>
      <c r="AL4" s="445"/>
      <c r="AM4" s="445"/>
      <c r="AN4" s="445"/>
      <c r="AO4" s="445"/>
      <c r="AP4" s="415"/>
      <c r="AQ4" s="412"/>
    </row>
    <row r="5" spans="2:43">
      <c r="B5" s="412"/>
      <c r="C5" s="415"/>
      <c r="D5" s="680" t="s">
        <v>37</v>
      </c>
      <c r="E5" s="418"/>
      <c r="F5" s="682" t="s">
        <v>309</v>
      </c>
      <c r="G5" s="682"/>
      <c r="H5" s="682"/>
      <c r="I5" s="682"/>
      <c r="J5" s="683"/>
      <c r="K5" s="684">
        <v>2</v>
      </c>
      <c r="L5" s="684"/>
      <c r="M5" s="684"/>
      <c r="N5" s="685" t="s">
        <v>310</v>
      </c>
      <c r="O5" s="685"/>
      <c r="P5" s="685"/>
      <c r="Q5" s="685"/>
      <c r="R5" s="685"/>
      <c r="S5" s="684" t="s">
        <v>46</v>
      </c>
      <c r="T5" s="684"/>
      <c r="U5" s="684"/>
      <c r="V5" s="684"/>
      <c r="W5" s="684"/>
      <c r="X5" s="684"/>
      <c r="Y5" s="684"/>
      <c r="Z5" s="684"/>
      <c r="AA5" s="685" t="s">
        <v>312</v>
      </c>
      <c r="AB5" s="685"/>
      <c r="AC5" s="685"/>
      <c r="AD5" s="685"/>
      <c r="AE5" s="684">
        <v>2567</v>
      </c>
      <c r="AF5" s="684"/>
      <c r="AG5" s="684"/>
      <c r="AH5" s="684"/>
      <c r="AI5" s="419"/>
      <c r="AJ5" s="420"/>
      <c r="AK5" s="421"/>
      <c r="AL5" s="686" t="s">
        <v>313</v>
      </c>
      <c r="AM5" s="687"/>
      <c r="AN5" s="687"/>
      <c r="AO5" s="688"/>
      <c r="AP5" s="415"/>
      <c r="AQ5" s="412"/>
    </row>
    <row r="6" spans="2:43" ht="17.45" customHeight="1">
      <c r="B6" s="412"/>
      <c r="C6" s="415"/>
      <c r="D6" s="681"/>
      <c r="E6" s="423" t="s">
        <v>314</v>
      </c>
      <c r="F6" s="560">
        <v>1</v>
      </c>
      <c r="G6" s="560">
        <f>F6+1</f>
        <v>2</v>
      </c>
      <c r="H6" s="560">
        <f t="shared" ref="H6:AI6" si="0">G6+1</f>
        <v>3</v>
      </c>
      <c r="I6" s="560">
        <f t="shared" si="0"/>
        <v>4</v>
      </c>
      <c r="J6" s="560">
        <f t="shared" si="0"/>
        <v>5</v>
      </c>
      <c r="K6" s="560">
        <f t="shared" si="0"/>
        <v>6</v>
      </c>
      <c r="L6" s="560">
        <f t="shared" si="0"/>
        <v>7</v>
      </c>
      <c r="M6" s="560">
        <f t="shared" si="0"/>
        <v>8</v>
      </c>
      <c r="N6" s="560">
        <f t="shared" si="0"/>
        <v>9</v>
      </c>
      <c r="O6" s="560">
        <f t="shared" si="0"/>
        <v>10</v>
      </c>
      <c r="P6" s="560">
        <f t="shared" si="0"/>
        <v>11</v>
      </c>
      <c r="Q6" s="560">
        <f t="shared" si="0"/>
        <v>12</v>
      </c>
      <c r="R6" s="560">
        <f t="shared" si="0"/>
        <v>13</v>
      </c>
      <c r="S6" s="560">
        <f t="shared" si="0"/>
        <v>14</v>
      </c>
      <c r="T6" s="560">
        <f t="shared" si="0"/>
        <v>15</v>
      </c>
      <c r="U6" s="560">
        <f t="shared" si="0"/>
        <v>16</v>
      </c>
      <c r="V6" s="560">
        <f t="shared" si="0"/>
        <v>17</v>
      </c>
      <c r="W6" s="560">
        <f t="shared" si="0"/>
        <v>18</v>
      </c>
      <c r="X6" s="560">
        <f t="shared" si="0"/>
        <v>19</v>
      </c>
      <c r="Y6" s="560">
        <f t="shared" si="0"/>
        <v>20</v>
      </c>
      <c r="Z6" s="560">
        <f t="shared" si="0"/>
        <v>21</v>
      </c>
      <c r="AA6" s="560">
        <f t="shared" si="0"/>
        <v>22</v>
      </c>
      <c r="AB6" s="560">
        <f t="shared" si="0"/>
        <v>23</v>
      </c>
      <c r="AC6" s="560">
        <f t="shared" si="0"/>
        <v>24</v>
      </c>
      <c r="AD6" s="560">
        <f t="shared" si="0"/>
        <v>25</v>
      </c>
      <c r="AE6" s="560">
        <f t="shared" si="0"/>
        <v>26</v>
      </c>
      <c r="AF6" s="560">
        <f t="shared" si="0"/>
        <v>27</v>
      </c>
      <c r="AG6" s="560">
        <f t="shared" si="0"/>
        <v>28</v>
      </c>
      <c r="AH6" s="560">
        <f t="shared" si="0"/>
        <v>29</v>
      </c>
      <c r="AI6" s="560">
        <f t="shared" si="0"/>
        <v>30</v>
      </c>
      <c r="AJ6" s="560">
        <f>AI6+1</f>
        <v>31</v>
      </c>
      <c r="AK6" s="558" t="s">
        <v>17</v>
      </c>
      <c r="AL6" s="689" t="str">
        <f>IF(S5="","",S5)</f>
        <v>มีนาคม</v>
      </c>
      <c r="AM6" s="690"/>
      <c r="AN6" s="690"/>
      <c r="AO6" s="691"/>
      <c r="AP6" s="415"/>
      <c r="AQ6" s="412"/>
    </row>
    <row r="7" spans="2:43" ht="17.45" customHeight="1">
      <c r="B7" s="412"/>
      <c r="C7" s="415"/>
      <c r="D7" s="681"/>
      <c r="E7" s="424" t="s">
        <v>315</v>
      </c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7"/>
      <c r="T7" s="447"/>
      <c r="U7" s="447"/>
      <c r="V7" s="447"/>
      <c r="W7" s="447"/>
      <c r="X7" s="447"/>
      <c r="Y7" s="447"/>
      <c r="Z7" s="447"/>
      <c r="AA7" s="447"/>
      <c r="AB7" s="447"/>
      <c r="AC7" s="447"/>
      <c r="AD7" s="447"/>
      <c r="AE7" s="447"/>
      <c r="AF7" s="447"/>
      <c r="AG7" s="447"/>
      <c r="AH7" s="447"/>
      <c r="AI7" s="447"/>
      <c r="AJ7" s="447"/>
      <c r="AK7" s="559" t="s">
        <v>316</v>
      </c>
      <c r="AL7" s="692"/>
      <c r="AM7" s="693"/>
      <c r="AN7" s="693"/>
      <c r="AO7" s="694"/>
      <c r="AP7" s="415"/>
      <c r="AQ7" s="412"/>
    </row>
    <row r="8" spans="2:43" ht="15.75" customHeight="1">
      <c r="B8" s="412"/>
      <c r="C8" s="415"/>
      <c r="D8" s="426"/>
      <c r="E8" s="427"/>
      <c r="F8" s="447"/>
      <c r="G8" s="447"/>
      <c r="H8" s="447"/>
      <c r="I8" s="447"/>
      <c r="J8" s="447"/>
      <c r="K8" s="447"/>
      <c r="L8" s="447"/>
      <c r="M8" s="447"/>
      <c r="N8" s="447"/>
      <c r="O8" s="447"/>
      <c r="P8" s="447"/>
      <c r="Q8" s="447"/>
      <c r="R8" s="447"/>
      <c r="S8" s="447"/>
      <c r="T8" s="447"/>
      <c r="U8" s="447"/>
      <c r="V8" s="447"/>
      <c r="W8" s="447"/>
      <c r="X8" s="447"/>
      <c r="Y8" s="447"/>
      <c r="Z8" s="447"/>
      <c r="AA8" s="447"/>
      <c r="AB8" s="447"/>
      <c r="AC8" s="447"/>
      <c r="AD8" s="447"/>
      <c r="AE8" s="447"/>
      <c r="AF8" s="447"/>
      <c r="AG8" s="447"/>
      <c r="AH8" s="447"/>
      <c r="AI8" s="447"/>
      <c r="AJ8" s="447"/>
      <c r="AK8" s="421">
        <f>COUNTA(F8:AJ8)</f>
        <v>0</v>
      </c>
      <c r="AL8" s="424" t="s">
        <v>317</v>
      </c>
      <c r="AM8" s="424" t="s">
        <v>318</v>
      </c>
      <c r="AN8" s="424" t="s">
        <v>319</v>
      </c>
      <c r="AO8" s="424" t="s">
        <v>320</v>
      </c>
      <c r="AP8" s="415"/>
      <c r="AQ8" s="412"/>
    </row>
    <row r="9" spans="2:43" s="429" customFormat="1" ht="17.100000000000001" customHeight="1">
      <c r="B9" s="413"/>
      <c r="C9" s="416"/>
      <c r="D9" s="428" t="str">
        <f>IF(ข้อมูลนร.2!D7="","",ข้อมูลนร.2!D7)</f>
        <v>1</v>
      </c>
      <c r="E9" s="668"/>
      <c r="F9" s="425"/>
      <c r="G9" s="425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25"/>
      <c r="AK9" s="561">
        <f>IF(D9="","",COUNTIF(F9:AJ9,"/"))</f>
        <v>0</v>
      </c>
      <c r="AL9" s="562">
        <f>IF(D9="","",COUNTIF(F9:AJ9,"/"))</f>
        <v>0</v>
      </c>
      <c r="AM9" s="562">
        <f>IF(D9="","",COUNTIF(F9:AJ9,"ป"))</f>
        <v>0</v>
      </c>
      <c r="AN9" s="562">
        <f>IF(D9="","",COUNTIF(F9:AJ9,"ล"))</f>
        <v>0</v>
      </c>
      <c r="AO9" s="562">
        <f>IF(D9="","",COUNTIF(F9:AJ9,"ข"))</f>
        <v>0</v>
      </c>
      <c r="AP9" s="416"/>
      <c r="AQ9" s="413"/>
    </row>
    <row r="10" spans="2:43" s="429" customFormat="1" ht="17.100000000000001" customHeight="1">
      <c r="B10" s="413"/>
      <c r="C10" s="416"/>
      <c r="D10" s="428" t="str">
        <f>IF(ข้อมูลนร.2!D8="","",ข้อมูลนร.2!D8)</f>
        <v>2</v>
      </c>
      <c r="E10" s="669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425"/>
      <c r="AA10" s="425"/>
      <c r="AB10" s="425"/>
      <c r="AC10" s="425"/>
      <c r="AD10" s="425"/>
      <c r="AE10" s="425"/>
      <c r="AF10" s="425"/>
      <c r="AG10" s="425"/>
      <c r="AH10" s="425"/>
      <c r="AI10" s="425"/>
      <c r="AJ10" s="425"/>
      <c r="AK10" s="561">
        <f t="shared" ref="AK10:AK48" si="1">IF(D10="","",COUNTIF(F10:AJ10,"/"))</f>
        <v>0</v>
      </c>
      <c r="AL10" s="562">
        <f t="shared" ref="AL10:AL48" si="2">IF(D10="","",COUNTIF(F10:AJ10,"/"))</f>
        <v>0</v>
      </c>
      <c r="AM10" s="562">
        <f t="shared" ref="AM10:AM48" si="3">IF(D10="","",COUNTIF(F10:AJ10,"ป"))</f>
        <v>0</v>
      </c>
      <c r="AN10" s="562">
        <f t="shared" ref="AN10:AN48" si="4">IF(D10="","",COUNTIF(F10:AJ10,"ล"))</f>
        <v>0</v>
      </c>
      <c r="AO10" s="562">
        <f t="shared" ref="AO10:AO48" si="5">IF(D10="","",COUNTIF(F10:AJ10,"ข"))</f>
        <v>0</v>
      </c>
      <c r="AP10" s="416"/>
      <c r="AQ10" s="413"/>
    </row>
    <row r="11" spans="2:43" s="429" customFormat="1" ht="17.100000000000001" customHeight="1">
      <c r="B11" s="413"/>
      <c r="C11" s="416"/>
      <c r="D11" s="428" t="str">
        <f>IF(ข้อมูลนร.2!D9="","",ข้อมูลนร.2!D9)</f>
        <v>3</v>
      </c>
      <c r="E11" s="669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  <c r="AG11" s="425"/>
      <c r="AH11" s="425"/>
      <c r="AI11" s="425"/>
      <c r="AJ11" s="425"/>
      <c r="AK11" s="561">
        <f t="shared" si="1"/>
        <v>0</v>
      </c>
      <c r="AL11" s="562">
        <f t="shared" si="2"/>
        <v>0</v>
      </c>
      <c r="AM11" s="562">
        <f t="shared" si="3"/>
        <v>0</v>
      </c>
      <c r="AN11" s="562">
        <f t="shared" si="4"/>
        <v>0</v>
      </c>
      <c r="AO11" s="562">
        <f t="shared" si="5"/>
        <v>0</v>
      </c>
      <c r="AP11" s="416"/>
      <c r="AQ11" s="413"/>
    </row>
    <row r="12" spans="2:43" s="429" customFormat="1" ht="17.100000000000001" customHeight="1">
      <c r="B12" s="413"/>
      <c r="C12" s="416"/>
      <c r="D12" s="428" t="str">
        <f>IF(ข้อมูลนร.2!D10="","",ข้อมูลนร.2!D10)</f>
        <v/>
      </c>
      <c r="E12" s="669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425"/>
      <c r="AA12" s="425"/>
      <c r="AB12" s="425"/>
      <c r="AC12" s="425"/>
      <c r="AD12" s="425"/>
      <c r="AE12" s="425"/>
      <c r="AF12" s="425"/>
      <c r="AG12" s="425"/>
      <c r="AH12" s="425"/>
      <c r="AI12" s="425"/>
      <c r="AJ12" s="425"/>
      <c r="AK12" s="561" t="str">
        <f t="shared" si="1"/>
        <v/>
      </c>
      <c r="AL12" s="562" t="str">
        <f t="shared" si="2"/>
        <v/>
      </c>
      <c r="AM12" s="562" t="str">
        <f t="shared" si="3"/>
        <v/>
      </c>
      <c r="AN12" s="562" t="str">
        <f t="shared" si="4"/>
        <v/>
      </c>
      <c r="AO12" s="562" t="str">
        <f t="shared" si="5"/>
        <v/>
      </c>
      <c r="AP12" s="416"/>
      <c r="AQ12" s="413"/>
    </row>
    <row r="13" spans="2:43" s="429" customFormat="1" ht="17.100000000000001" customHeight="1">
      <c r="B13" s="413"/>
      <c r="C13" s="416"/>
      <c r="D13" s="428" t="str">
        <f>IF(ข้อมูลนร.2!D11="","",ข้อมูลนร.2!D11)</f>
        <v/>
      </c>
      <c r="E13" s="669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561" t="str">
        <f t="shared" si="1"/>
        <v/>
      </c>
      <c r="AL13" s="562" t="str">
        <f t="shared" si="2"/>
        <v/>
      </c>
      <c r="AM13" s="562" t="str">
        <f t="shared" si="3"/>
        <v/>
      </c>
      <c r="AN13" s="562" t="str">
        <f t="shared" si="4"/>
        <v/>
      </c>
      <c r="AO13" s="562" t="str">
        <f t="shared" si="5"/>
        <v/>
      </c>
      <c r="AP13" s="416"/>
      <c r="AQ13" s="413"/>
    </row>
    <row r="14" spans="2:43" s="429" customFormat="1" ht="17.100000000000001" customHeight="1">
      <c r="B14" s="413"/>
      <c r="C14" s="416"/>
      <c r="D14" s="428" t="str">
        <f>IF(ข้อมูลนร.2!D12="","",ข้อมูลนร.2!D12)</f>
        <v/>
      </c>
      <c r="E14" s="669"/>
      <c r="F14" s="425"/>
      <c r="G14" s="425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561" t="str">
        <f t="shared" si="1"/>
        <v/>
      </c>
      <c r="AL14" s="562" t="str">
        <f t="shared" si="2"/>
        <v/>
      </c>
      <c r="AM14" s="562" t="str">
        <f t="shared" si="3"/>
        <v/>
      </c>
      <c r="AN14" s="562" t="str">
        <f t="shared" si="4"/>
        <v/>
      </c>
      <c r="AO14" s="562" t="str">
        <f t="shared" si="5"/>
        <v/>
      </c>
      <c r="AP14" s="416"/>
      <c r="AQ14" s="413"/>
    </row>
    <row r="15" spans="2:43" s="429" customFormat="1" ht="17.100000000000001" customHeight="1">
      <c r="B15" s="413"/>
      <c r="C15" s="416"/>
      <c r="D15" s="428" t="str">
        <f>IF(ข้อมูลนร.2!D13="","",ข้อมูลนร.2!D13)</f>
        <v/>
      </c>
      <c r="E15" s="669"/>
      <c r="F15" s="425"/>
      <c r="G15" s="425"/>
      <c r="H15" s="425"/>
      <c r="I15" s="425"/>
      <c r="J15" s="425"/>
      <c r="K15" s="425"/>
      <c r="L15" s="425"/>
      <c r="M15" s="425"/>
      <c r="N15" s="425"/>
      <c r="O15" s="425"/>
      <c r="P15" s="425"/>
      <c r="Q15" s="425"/>
      <c r="R15" s="425"/>
      <c r="S15" s="425"/>
      <c r="T15" s="425"/>
      <c r="U15" s="425"/>
      <c r="V15" s="425"/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425"/>
      <c r="AK15" s="561" t="str">
        <f t="shared" si="1"/>
        <v/>
      </c>
      <c r="AL15" s="562" t="str">
        <f t="shared" si="2"/>
        <v/>
      </c>
      <c r="AM15" s="562" t="str">
        <f t="shared" si="3"/>
        <v/>
      </c>
      <c r="AN15" s="562" t="str">
        <f t="shared" si="4"/>
        <v/>
      </c>
      <c r="AO15" s="562" t="str">
        <f t="shared" si="5"/>
        <v/>
      </c>
      <c r="AP15" s="416"/>
      <c r="AQ15" s="413"/>
    </row>
    <row r="16" spans="2:43" s="429" customFormat="1" ht="17.100000000000001" customHeight="1">
      <c r="B16" s="413"/>
      <c r="C16" s="416"/>
      <c r="D16" s="428" t="str">
        <f>IF(ข้อมูลนร.2!D14="","",ข้อมูลนร.2!D14)</f>
        <v/>
      </c>
      <c r="E16" s="669"/>
      <c r="F16" s="425"/>
      <c r="G16" s="425"/>
      <c r="H16" s="425"/>
      <c r="I16" s="425"/>
      <c r="J16" s="425"/>
      <c r="K16" s="425"/>
      <c r="L16" s="425"/>
      <c r="M16" s="425"/>
      <c r="N16" s="425"/>
      <c r="O16" s="425"/>
      <c r="P16" s="425"/>
      <c r="Q16" s="425"/>
      <c r="R16" s="425"/>
      <c r="S16" s="425"/>
      <c r="T16" s="425"/>
      <c r="U16" s="425"/>
      <c r="V16" s="425"/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425"/>
      <c r="AK16" s="561" t="str">
        <f t="shared" si="1"/>
        <v/>
      </c>
      <c r="AL16" s="562" t="str">
        <f t="shared" si="2"/>
        <v/>
      </c>
      <c r="AM16" s="562" t="str">
        <f t="shared" si="3"/>
        <v/>
      </c>
      <c r="AN16" s="562" t="str">
        <f t="shared" si="4"/>
        <v/>
      </c>
      <c r="AO16" s="562" t="str">
        <f t="shared" si="5"/>
        <v/>
      </c>
      <c r="AP16" s="416"/>
      <c r="AQ16" s="413"/>
    </row>
    <row r="17" spans="2:43" s="429" customFormat="1" ht="17.100000000000001" customHeight="1">
      <c r="B17" s="413"/>
      <c r="C17" s="416"/>
      <c r="D17" s="428" t="str">
        <f>IF(ข้อมูลนร.2!D15="","",ข้อมูลนร.2!D15)</f>
        <v/>
      </c>
      <c r="E17" s="669"/>
      <c r="F17" s="425"/>
      <c r="G17" s="425"/>
      <c r="H17" s="425"/>
      <c r="I17" s="425"/>
      <c r="J17" s="425"/>
      <c r="K17" s="425"/>
      <c r="L17" s="425"/>
      <c r="M17" s="425"/>
      <c r="N17" s="425"/>
      <c r="O17" s="425"/>
      <c r="P17" s="425"/>
      <c r="Q17" s="425"/>
      <c r="R17" s="425"/>
      <c r="S17" s="425"/>
      <c r="T17" s="425"/>
      <c r="U17" s="425"/>
      <c r="V17" s="425"/>
      <c r="W17" s="425"/>
      <c r="X17" s="425"/>
      <c r="Y17" s="425"/>
      <c r="Z17" s="425"/>
      <c r="AA17" s="425"/>
      <c r="AB17" s="425"/>
      <c r="AC17" s="425"/>
      <c r="AD17" s="425"/>
      <c r="AE17" s="425"/>
      <c r="AF17" s="425"/>
      <c r="AG17" s="425"/>
      <c r="AH17" s="425"/>
      <c r="AI17" s="425"/>
      <c r="AJ17" s="425"/>
      <c r="AK17" s="561" t="str">
        <f t="shared" si="1"/>
        <v/>
      </c>
      <c r="AL17" s="562" t="str">
        <f t="shared" si="2"/>
        <v/>
      </c>
      <c r="AM17" s="562" t="str">
        <f t="shared" si="3"/>
        <v/>
      </c>
      <c r="AN17" s="562" t="str">
        <f t="shared" si="4"/>
        <v/>
      </c>
      <c r="AO17" s="562" t="str">
        <f t="shared" si="5"/>
        <v/>
      </c>
      <c r="AP17" s="416"/>
      <c r="AQ17" s="413"/>
    </row>
    <row r="18" spans="2:43" s="429" customFormat="1" ht="17.100000000000001" customHeight="1">
      <c r="B18" s="413"/>
      <c r="C18" s="416"/>
      <c r="D18" s="428" t="str">
        <f>IF(ข้อมูลนร.2!D16="","",ข้อมูลนร.2!D16)</f>
        <v/>
      </c>
      <c r="E18" s="669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425"/>
      <c r="R18" s="425"/>
      <c r="S18" s="425"/>
      <c r="T18" s="425"/>
      <c r="U18" s="425"/>
      <c r="V18" s="425"/>
      <c r="W18" s="425"/>
      <c r="X18" s="425"/>
      <c r="Y18" s="425"/>
      <c r="Z18" s="425"/>
      <c r="AA18" s="425"/>
      <c r="AB18" s="425"/>
      <c r="AC18" s="425"/>
      <c r="AD18" s="425"/>
      <c r="AE18" s="425"/>
      <c r="AF18" s="425"/>
      <c r="AG18" s="425"/>
      <c r="AH18" s="425"/>
      <c r="AI18" s="425"/>
      <c r="AJ18" s="425"/>
      <c r="AK18" s="561" t="str">
        <f t="shared" si="1"/>
        <v/>
      </c>
      <c r="AL18" s="562" t="str">
        <f t="shared" si="2"/>
        <v/>
      </c>
      <c r="AM18" s="562" t="str">
        <f t="shared" si="3"/>
        <v/>
      </c>
      <c r="AN18" s="562" t="str">
        <f t="shared" si="4"/>
        <v/>
      </c>
      <c r="AO18" s="562" t="str">
        <f t="shared" si="5"/>
        <v/>
      </c>
      <c r="AP18" s="416"/>
      <c r="AQ18" s="413"/>
    </row>
    <row r="19" spans="2:43" s="429" customFormat="1" ht="17.100000000000001" customHeight="1">
      <c r="B19" s="413"/>
      <c r="C19" s="416"/>
      <c r="D19" s="428" t="str">
        <f>IF(ข้อมูลนร.2!D17="","",ข้อมูลนร.2!D17)</f>
        <v/>
      </c>
      <c r="E19" s="669"/>
      <c r="F19" s="425"/>
      <c r="G19" s="425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25"/>
      <c r="AK19" s="561" t="str">
        <f t="shared" si="1"/>
        <v/>
      </c>
      <c r="AL19" s="562" t="str">
        <f t="shared" si="2"/>
        <v/>
      </c>
      <c r="AM19" s="562" t="str">
        <f t="shared" si="3"/>
        <v/>
      </c>
      <c r="AN19" s="562" t="str">
        <f t="shared" si="4"/>
        <v/>
      </c>
      <c r="AO19" s="562" t="str">
        <f t="shared" si="5"/>
        <v/>
      </c>
      <c r="AP19" s="416"/>
      <c r="AQ19" s="413"/>
    </row>
    <row r="20" spans="2:43" s="429" customFormat="1" ht="17.100000000000001" customHeight="1">
      <c r="B20" s="413"/>
      <c r="C20" s="416"/>
      <c r="D20" s="428" t="str">
        <f>IF(ข้อมูลนร.2!D18="","",ข้อมูลนร.2!D18)</f>
        <v/>
      </c>
      <c r="E20" s="669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561" t="str">
        <f t="shared" si="1"/>
        <v/>
      </c>
      <c r="AL20" s="562" t="str">
        <f t="shared" si="2"/>
        <v/>
      </c>
      <c r="AM20" s="562" t="str">
        <f t="shared" si="3"/>
        <v/>
      </c>
      <c r="AN20" s="562" t="str">
        <f t="shared" si="4"/>
        <v/>
      </c>
      <c r="AO20" s="562" t="str">
        <f t="shared" si="5"/>
        <v/>
      </c>
      <c r="AP20" s="416"/>
      <c r="AQ20" s="413"/>
    </row>
    <row r="21" spans="2:43" s="429" customFormat="1" ht="17.100000000000001" customHeight="1">
      <c r="B21" s="413"/>
      <c r="C21" s="416"/>
      <c r="D21" s="428" t="str">
        <f>IF(ข้อมูลนร.2!D19="","",ข้อมูลนร.2!D19)</f>
        <v/>
      </c>
      <c r="E21" s="669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561" t="str">
        <f t="shared" si="1"/>
        <v/>
      </c>
      <c r="AL21" s="562" t="str">
        <f t="shared" si="2"/>
        <v/>
      </c>
      <c r="AM21" s="562" t="str">
        <f t="shared" si="3"/>
        <v/>
      </c>
      <c r="AN21" s="562" t="str">
        <f t="shared" si="4"/>
        <v/>
      </c>
      <c r="AO21" s="562" t="str">
        <f t="shared" si="5"/>
        <v/>
      </c>
      <c r="AP21" s="416"/>
      <c r="AQ21" s="413"/>
    </row>
    <row r="22" spans="2:43" s="429" customFormat="1" ht="17.100000000000001" customHeight="1">
      <c r="B22" s="413"/>
      <c r="C22" s="416"/>
      <c r="D22" s="428" t="str">
        <f>IF(ข้อมูลนร.2!D20="","",ข้อมูลนร.2!D20)</f>
        <v/>
      </c>
      <c r="E22" s="669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561" t="str">
        <f t="shared" si="1"/>
        <v/>
      </c>
      <c r="AL22" s="562" t="str">
        <f t="shared" si="2"/>
        <v/>
      </c>
      <c r="AM22" s="562" t="str">
        <f t="shared" si="3"/>
        <v/>
      </c>
      <c r="AN22" s="562" t="str">
        <f t="shared" si="4"/>
        <v/>
      </c>
      <c r="AO22" s="562" t="str">
        <f t="shared" si="5"/>
        <v/>
      </c>
      <c r="AP22" s="416"/>
      <c r="AQ22" s="413"/>
    </row>
    <row r="23" spans="2:43" s="429" customFormat="1" ht="17.100000000000001" customHeight="1">
      <c r="B23" s="413"/>
      <c r="C23" s="416"/>
      <c r="D23" s="428" t="str">
        <f>IF(ข้อมูลนร.2!D21="","",ข้อมูลนร.2!D21)</f>
        <v/>
      </c>
      <c r="E23" s="669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561" t="str">
        <f t="shared" si="1"/>
        <v/>
      </c>
      <c r="AL23" s="562" t="str">
        <f t="shared" si="2"/>
        <v/>
      </c>
      <c r="AM23" s="562" t="str">
        <f t="shared" si="3"/>
        <v/>
      </c>
      <c r="AN23" s="562" t="str">
        <f t="shared" si="4"/>
        <v/>
      </c>
      <c r="AO23" s="562" t="str">
        <f t="shared" si="5"/>
        <v/>
      </c>
      <c r="AP23" s="416"/>
      <c r="AQ23" s="413"/>
    </row>
    <row r="24" spans="2:43" s="429" customFormat="1" ht="17.100000000000001" customHeight="1">
      <c r="B24" s="413"/>
      <c r="C24" s="416"/>
      <c r="D24" s="428" t="str">
        <f>IF(ข้อมูลนร.2!D22="","",ข้อมูลนร.2!D22)</f>
        <v/>
      </c>
      <c r="E24" s="669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561" t="str">
        <f t="shared" si="1"/>
        <v/>
      </c>
      <c r="AL24" s="562" t="str">
        <f t="shared" si="2"/>
        <v/>
      </c>
      <c r="AM24" s="562" t="str">
        <f t="shared" si="3"/>
        <v/>
      </c>
      <c r="AN24" s="562" t="str">
        <f t="shared" si="4"/>
        <v/>
      </c>
      <c r="AO24" s="562" t="str">
        <f t="shared" si="5"/>
        <v/>
      </c>
      <c r="AP24" s="416"/>
      <c r="AQ24" s="413"/>
    </row>
    <row r="25" spans="2:43" s="429" customFormat="1" ht="17.100000000000001" customHeight="1">
      <c r="B25" s="413"/>
      <c r="C25" s="416"/>
      <c r="D25" s="428" t="str">
        <f>IF(ข้อมูลนร.2!D23="","",ข้อมูลนร.2!D23)</f>
        <v/>
      </c>
      <c r="E25" s="669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561" t="str">
        <f t="shared" si="1"/>
        <v/>
      </c>
      <c r="AL25" s="562" t="str">
        <f t="shared" si="2"/>
        <v/>
      </c>
      <c r="AM25" s="562" t="str">
        <f t="shared" si="3"/>
        <v/>
      </c>
      <c r="AN25" s="562" t="str">
        <f t="shared" si="4"/>
        <v/>
      </c>
      <c r="AO25" s="562" t="str">
        <f t="shared" si="5"/>
        <v/>
      </c>
      <c r="AP25" s="416"/>
      <c r="AQ25" s="413"/>
    </row>
    <row r="26" spans="2:43" s="429" customFormat="1" ht="17.100000000000001" customHeight="1">
      <c r="B26" s="413"/>
      <c r="C26" s="416"/>
      <c r="D26" s="428" t="str">
        <f>IF(ข้อมูลนร.2!D24="","",ข้อมูลนร.2!D24)</f>
        <v/>
      </c>
      <c r="E26" s="669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561" t="str">
        <f t="shared" si="1"/>
        <v/>
      </c>
      <c r="AL26" s="562" t="str">
        <f t="shared" si="2"/>
        <v/>
      </c>
      <c r="AM26" s="562" t="str">
        <f t="shared" si="3"/>
        <v/>
      </c>
      <c r="AN26" s="562" t="str">
        <f t="shared" si="4"/>
        <v/>
      </c>
      <c r="AO26" s="562" t="str">
        <f t="shared" si="5"/>
        <v/>
      </c>
      <c r="AP26" s="416"/>
      <c r="AQ26" s="413"/>
    </row>
    <row r="27" spans="2:43" s="429" customFormat="1" ht="17.100000000000001" customHeight="1">
      <c r="B27" s="413"/>
      <c r="C27" s="416"/>
      <c r="D27" s="428" t="str">
        <f>IF(ข้อมูลนร.2!D25="","",ข้อมูลนร.2!D25)</f>
        <v/>
      </c>
      <c r="E27" s="669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561" t="str">
        <f t="shared" si="1"/>
        <v/>
      </c>
      <c r="AL27" s="562" t="str">
        <f t="shared" si="2"/>
        <v/>
      </c>
      <c r="AM27" s="562" t="str">
        <f t="shared" si="3"/>
        <v/>
      </c>
      <c r="AN27" s="562" t="str">
        <f t="shared" si="4"/>
        <v/>
      </c>
      <c r="AO27" s="562" t="str">
        <f t="shared" si="5"/>
        <v/>
      </c>
      <c r="AP27" s="416"/>
      <c r="AQ27" s="413"/>
    </row>
    <row r="28" spans="2:43" s="429" customFormat="1" ht="17.100000000000001" customHeight="1">
      <c r="B28" s="413"/>
      <c r="C28" s="416"/>
      <c r="D28" s="428" t="str">
        <f>IF(ข้อมูลนร.2!D26="","",ข้อมูลนร.2!D26)</f>
        <v/>
      </c>
      <c r="E28" s="669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561" t="str">
        <f t="shared" si="1"/>
        <v/>
      </c>
      <c r="AL28" s="562" t="str">
        <f t="shared" si="2"/>
        <v/>
      </c>
      <c r="AM28" s="562" t="str">
        <f t="shared" si="3"/>
        <v/>
      </c>
      <c r="AN28" s="562" t="str">
        <f t="shared" si="4"/>
        <v/>
      </c>
      <c r="AO28" s="562" t="str">
        <f t="shared" si="5"/>
        <v/>
      </c>
      <c r="AP28" s="416"/>
      <c r="AQ28" s="413"/>
    </row>
    <row r="29" spans="2:43" s="429" customFormat="1" ht="17.100000000000001" customHeight="1">
      <c r="B29" s="413"/>
      <c r="C29" s="416"/>
      <c r="D29" s="428" t="str">
        <f>IF(ข้อมูลนร.2!D27="","",ข้อมูลนร.2!D27)</f>
        <v/>
      </c>
      <c r="E29" s="669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25"/>
      <c r="AK29" s="561" t="str">
        <f t="shared" si="1"/>
        <v/>
      </c>
      <c r="AL29" s="562" t="str">
        <f t="shared" si="2"/>
        <v/>
      </c>
      <c r="AM29" s="562" t="str">
        <f t="shared" si="3"/>
        <v/>
      </c>
      <c r="AN29" s="562" t="str">
        <f t="shared" si="4"/>
        <v/>
      </c>
      <c r="AO29" s="562" t="str">
        <f t="shared" si="5"/>
        <v/>
      </c>
      <c r="AP29" s="416"/>
      <c r="AQ29" s="413"/>
    </row>
    <row r="30" spans="2:43" s="429" customFormat="1" ht="17.100000000000001" customHeight="1">
      <c r="B30" s="413"/>
      <c r="C30" s="416"/>
      <c r="D30" s="428" t="str">
        <f>IF(ข้อมูลนร.2!D28="","",ข้อมูลนร.2!D28)</f>
        <v/>
      </c>
      <c r="E30" s="669"/>
      <c r="F30" s="425"/>
      <c r="G30" s="425"/>
      <c r="H30" s="425"/>
      <c r="I30" s="425"/>
      <c r="J30" s="425"/>
      <c r="K30" s="425"/>
      <c r="L30" s="425"/>
      <c r="M30" s="425"/>
      <c r="N30" s="425"/>
      <c r="O30" s="425"/>
      <c r="P30" s="425"/>
      <c r="Q30" s="425"/>
      <c r="R30" s="425"/>
      <c r="S30" s="425"/>
      <c r="T30" s="425"/>
      <c r="U30" s="425"/>
      <c r="V30" s="425"/>
      <c r="W30" s="425"/>
      <c r="X30" s="425"/>
      <c r="Y30" s="425"/>
      <c r="Z30" s="425"/>
      <c r="AA30" s="425"/>
      <c r="AB30" s="425"/>
      <c r="AC30" s="425"/>
      <c r="AD30" s="425"/>
      <c r="AE30" s="425"/>
      <c r="AF30" s="425"/>
      <c r="AG30" s="425"/>
      <c r="AH30" s="425"/>
      <c r="AI30" s="425"/>
      <c r="AJ30" s="425"/>
      <c r="AK30" s="561" t="str">
        <f t="shared" si="1"/>
        <v/>
      </c>
      <c r="AL30" s="562" t="str">
        <f t="shared" si="2"/>
        <v/>
      </c>
      <c r="AM30" s="562" t="str">
        <f t="shared" si="3"/>
        <v/>
      </c>
      <c r="AN30" s="562" t="str">
        <f t="shared" si="4"/>
        <v/>
      </c>
      <c r="AO30" s="562" t="str">
        <f t="shared" si="5"/>
        <v/>
      </c>
      <c r="AP30" s="416"/>
      <c r="AQ30" s="413"/>
    </row>
    <row r="31" spans="2:43" s="429" customFormat="1" ht="17.100000000000001" customHeight="1">
      <c r="B31" s="413"/>
      <c r="C31" s="416"/>
      <c r="D31" s="428" t="str">
        <f>IF(ข้อมูลนร.2!D29="","",ข้อมูลนร.2!D29)</f>
        <v/>
      </c>
      <c r="E31" s="669"/>
      <c r="F31" s="425"/>
      <c r="G31" s="425"/>
      <c r="H31" s="425"/>
      <c r="I31" s="425"/>
      <c r="J31" s="425"/>
      <c r="K31" s="425"/>
      <c r="L31" s="425"/>
      <c r="M31" s="425"/>
      <c r="N31" s="425"/>
      <c r="O31" s="425"/>
      <c r="P31" s="425"/>
      <c r="Q31" s="425"/>
      <c r="R31" s="425"/>
      <c r="S31" s="425"/>
      <c r="T31" s="425"/>
      <c r="U31" s="425"/>
      <c r="V31" s="425"/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425"/>
      <c r="AK31" s="561" t="str">
        <f t="shared" si="1"/>
        <v/>
      </c>
      <c r="AL31" s="562" t="str">
        <f t="shared" si="2"/>
        <v/>
      </c>
      <c r="AM31" s="562" t="str">
        <f t="shared" si="3"/>
        <v/>
      </c>
      <c r="AN31" s="562" t="str">
        <f t="shared" si="4"/>
        <v/>
      </c>
      <c r="AO31" s="562" t="str">
        <f t="shared" si="5"/>
        <v/>
      </c>
      <c r="AP31" s="416"/>
      <c r="AQ31" s="413"/>
    </row>
    <row r="32" spans="2:43" s="429" customFormat="1" ht="17.100000000000001" customHeight="1">
      <c r="B32" s="413"/>
      <c r="C32" s="416"/>
      <c r="D32" s="428" t="str">
        <f>IF(ข้อมูลนร.2!D30="","",ข้อมูลนร.2!D30)</f>
        <v/>
      </c>
      <c r="E32" s="669"/>
      <c r="F32" s="425"/>
      <c r="G32" s="425"/>
      <c r="H32" s="425"/>
      <c r="I32" s="425"/>
      <c r="J32" s="425"/>
      <c r="K32" s="425"/>
      <c r="L32" s="425"/>
      <c r="M32" s="425"/>
      <c r="N32" s="425"/>
      <c r="O32" s="425"/>
      <c r="P32" s="425"/>
      <c r="Q32" s="425"/>
      <c r="R32" s="425"/>
      <c r="S32" s="425"/>
      <c r="T32" s="425"/>
      <c r="U32" s="425"/>
      <c r="V32" s="425"/>
      <c r="W32" s="425"/>
      <c r="X32" s="425"/>
      <c r="Y32" s="425"/>
      <c r="Z32" s="425"/>
      <c r="AA32" s="425"/>
      <c r="AB32" s="425"/>
      <c r="AC32" s="425"/>
      <c r="AD32" s="425"/>
      <c r="AE32" s="425"/>
      <c r="AF32" s="425"/>
      <c r="AG32" s="425"/>
      <c r="AH32" s="425"/>
      <c r="AI32" s="425"/>
      <c r="AJ32" s="425"/>
      <c r="AK32" s="561" t="str">
        <f t="shared" si="1"/>
        <v/>
      </c>
      <c r="AL32" s="562" t="str">
        <f t="shared" si="2"/>
        <v/>
      </c>
      <c r="AM32" s="562" t="str">
        <f t="shared" si="3"/>
        <v/>
      </c>
      <c r="AN32" s="562" t="str">
        <f t="shared" si="4"/>
        <v/>
      </c>
      <c r="AO32" s="562" t="str">
        <f t="shared" si="5"/>
        <v/>
      </c>
      <c r="AP32" s="416"/>
      <c r="AQ32" s="413"/>
    </row>
    <row r="33" spans="2:43" s="429" customFormat="1" ht="17.100000000000001" customHeight="1">
      <c r="B33" s="413"/>
      <c r="C33" s="416"/>
      <c r="D33" s="428" t="str">
        <f>IF(ข้อมูลนร.2!D31="","",ข้อมูลนร.2!D31)</f>
        <v/>
      </c>
      <c r="E33" s="669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561" t="str">
        <f t="shared" si="1"/>
        <v/>
      </c>
      <c r="AL33" s="562" t="str">
        <f t="shared" si="2"/>
        <v/>
      </c>
      <c r="AM33" s="562" t="str">
        <f t="shared" si="3"/>
        <v/>
      </c>
      <c r="AN33" s="562" t="str">
        <f t="shared" si="4"/>
        <v/>
      </c>
      <c r="AO33" s="562" t="str">
        <f t="shared" si="5"/>
        <v/>
      </c>
      <c r="AP33" s="416"/>
      <c r="AQ33" s="413"/>
    </row>
    <row r="34" spans="2:43" s="429" customFormat="1" ht="17.100000000000001" customHeight="1">
      <c r="B34" s="413"/>
      <c r="C34" s="416"/>
      <c r="D34" s="428" t="str">
        <f>IF(ข้อมูลนร.2!D32="","",ข้อมูลนร.2!D32)</f>
        <v/>
      </c>
      <c r="E34" s="669"/>
      <c r="F34" s="425"/>
      <c r="G34" s="425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25"/>
      <c r="AK34" s="561" t="str">
        <f t="shared" si="1"/>
        <v/>
      </c>
      <c r="AL34" s="562" t="str">
        <f t="shared" si="2"/>
        <v/>
      </c>
      <c r="AM34" s="562" t="str">
        <f t="shared" si="3"/>
        <v/>
      </c>
      <c r="AN34" s="562" t="str">
        <f t="shared" si="4"/>
        <v/>
      </c>
      <c r="AO34" s="562" t="str">
        <f t="shared" si="5"/>
        <v/>
      </c>
      <c r="AP34" s="416"/>
      <c r="AQ34" s="413"/>
    </row>
    <row r="35" spans="2:43" s="429" customFormat="1" ht="17.100000000000001" customHeight="1">
      <c r="B35" s="413"/>
      <c r="C35" s="416"/>
      <c r="D35" s="428" t="str">
        <f>IF(ข้อมูลนร.2!D33="","",ข้อมูลนร.2!D33)</f>
        <v/>
      </c>
      <c r="E35" s="669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425"/>
      <c r="R35" s="425"/>
      <c r="S35" s="425"/>
      <c r="T35" s="425"/>
      <c r="U35" s="425"/>
      <c r="V35" s="425"/>
      <c r="W35" s="425"/>
      <c r="X35" s="425"/>
      <c r="Y35" s="425"/>
      <c r="Z35" s="425"/>
      <c r="AA35" s="425"/>
      <c r="AB35" s="425"/>
      <c r="AC35" s="425"/>
      <c r="AD35" s="425"/>
      <c r="AE35" s="425"/>
      <c r="AF35" s="425"/>
      <c r="AG35" s="425"/>
      <c r="AH35" s="425"/>
      <c r="AI35" s="425"/>
      <c r="AJ35" s="425"/>
      <c r="AK35" s="561" t="str">
        <f t="shared" si="1"/>
        <v/>
      </c>
      <c r="AL35" s="562" t="str">
        <f t="shared" si="2"/>
        <v/>
      </c>
      <c r="AM35" s="562" t="str">
        <f t="shared" si="3"/>
        <v/>
      </c>
      <c r="AN35" s="562" t="str">
        <f t="shared" si="4"/>
        <v/>
      </c>
      <c r="AO35" s="562" t="str">
        <f t="shared" si="5"/>
        <v/>
      </c>
      <c r="AP35" s="416"/>
      <c r="AQ35" s="413"/>
    </row>
    <row r="36" spans="2:43" s="429" customFormat="1" ht="17.100000000000001" customHeight="1">
      <c r="B36" s="413"/>
      <c r="C36" s="416"/>
      <c r="D36" s="428" t="str">
        <f>IF(ข้อมูลนร.2!D34="","",ข้อมูลนร.2!D34)</f>
        <v/>
      </c>
      <c r="E36" s="669"/>
      <c r="F36" s="425"/>
      <c r="G36" s="425"/>
      <c r="H36" s="425"/>
      <c r="I36" s="425"/>
      <c r="J36" s="425"/>
      <c r="K36" s="425"/>
      <c r="L36" s="425"/>
      <c r="M36" s="425"/>
      <c r="N36" s="425"/>
      <c r="O36" s="425"/>
      <c r="P36" s="425"/>
      <c r="Q36" s="425"/>
      <c r="R36" s="425"/>
      <c r="S36" s="425"/>
      <c r="T36" s="425"/>
      <c r="U36" s="425"/>
      <c r="V36" s="425"/>
      <c r="W36" s="425"/>
      <c r="X36" s="425"/>
      <c r="Y36" s="425"/>
      <c r="Z36" s="425"/>
      <c r="AA36" s="425"/>
      <c r="AB36" s="425"/>
      <c r="AC36" s="425"/>
      <c r="AD36" s="425"/>
      <c r="AE36" s="425"/>
      <c r="AF36" s="425"/>
      <c r="AG36" s="425"/>
      <c r="AH36" s="425"/>
      <c r="AI36" s="425"/>
      <c r="AJ36" s="425"/>
      <c r="AK36" s="561" t="str">
        <f t="shared" si="1"/>
        <v/>
      </c>
      <c r="AL36" s="562" t="str">
        <f t="shared" si="2"/>
        <v/>
      </c>
      <c r="AM36" s="562" t="str">
        <f t="shared" si="3"/>
        <v/>
      </c>
      <c r="AN36" s="562" t="str">
        <f t="shared" si="4"/>
        <v/>
      </c>
      <c r="AO36" s="562" t="str">
        <f t="shared" si="5"/>
        <v/>
      </c>
      <c r="AP36" s="416"/>
      <c r="AQ36" s="413"/>
    </row>
    <row r="37" spans="2:43" s="429" customFormat="1" ht="17.100000000000001" customHeight="1">
      <c r="B37" s="413"/>
      <c r="C37" s="416"/>
      <c r="D37" s="428" t="str">
        <f>IF(ข้อมูลนร.2!D35="","",ข้อมูลนร.2!D35)</f>
        <v/>
      </c>
      <c r="E37" s="669"/>
      <c r="F37" s="425"/>
      <c r="G37" s="425"/>
      <c r="H37" s="425"/>
      <c r="I37" s="425"/>
      <c r="J37" s="425"/>
      <c r="K37" s="425"/>
      <c r="L37" s="425"/>
      <c r="M37" s="425"/>
      <c r="N37" s="425"/>
      <c r="O37" s="425"/>
      <c r="P37" s="425"/>
      <c r="Q37" s="425"/>
      <c r="R37" s="425"/>
      <c r="S37" s="425"/>
      <c r="T37" s="425"/>
      <c r="U37" s="425"/>
      <c r="V37" s="425"/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425"/>
      <c r="AK37" s="561" t="str">
        <f t="shared" si="1"/>
        <v/>
      </c>
      <c r="AL37" s="562" t="str">
        <f t="shared" si="2"/>
        <v/>
      </c>
      <c r="AM37" s="562" t="str">
        <f t="shared" si="3"/>
        <v/>
      </c>
      <c r="AN37" s="562" t="str">
        <f t="shared" si="4"/>
        <v/>
      </c>
      <c r="AO37" s="562" t="str">
        <f t="shared" si="5"/>
        <v/>
      </c>
      <c r="AP37" s="416"/>
      <c r="AQ37" s="413"/>
    </row>
    <row r="38" spans="2:43" s="429" customFormat="1" ht="17.100000000000001" customHeight="1">
      <c r="B38" s="413"/>
      <c r="C38" s="416"/>
      <c r="D38" s="428" t="str">
        <f>IF(ข้อมูลนร.2!D36="","",ข้อมูลนร.2!D36)</f>
        <v/>
      </c>
      <c r="E38" s="669"/>
      <c r="F38" s="425"/>
      <c r="G38" s="425"/>
      <c r="H38" s="425"/>
      <c r="I38" s="425"/>
      <c r="J38" s="425"/>
      <c r="K38" s="425"/>
      <c r="L38" s="425"/>
      <c r="M38" s="425"/>
      <c r="N38" s="425"/>
      <c r="O38" s="425"/>
      <c r="P38" s="425"/>
      <c r="Q38" s="425"/>
      <c r="R38" s="425"/>
      <c r="S38" s="425"/>
      <c r="T38" s="425"/>
      <c r="U38" s="425"/>
      <c r="V38" s="425"/>
      <c r="W38" s="425"/>
      <c r="X38" s="425"/>
      <c r="Y38" s="425"/>
      <c r="Z38" s="425"/>
      <c r="AA38" s="425"/>
      <c r="AB38" s="425"/>
      <c r="AC38" s="425"/>
      <c r="AD38" s="425"/>
      <c r="AE38" s="425"/>
      <c r="AF38" s="425"/>
      <c r="AG38" s="425"/>
      <c r="AH38" s="425"/>
      <c r="AI38" s="425"/>
      <c r="AJ38" s="425"/>
      <c r="AK38" s="561" t="str">
        <f t="shared" si="1"/>
        <v/>
      </c>
      <c r="AL38" s="562" t="str">
        <f t="shared" si="2"/>
        <v/>
      </c>
      <c r="AM38" s="562" t="str">
        <f t="shared" si="3"/>
        <v/>
      </c>
      <c r="AN38" s="562" t="str">
        <f t="shared" si="4"/>
        <v/>
      </c>
      <c r="AO38" s="562" t="str">
        <f t="shared" si="5"/>
        <v/>
      </c>
      <c r="AP38" s="416"/>
      <c r="AQ38" s="413"/>
    </row>
    <row r="39" spans="2:43" s="429" customFormat="1" ht="17.100000000000001" customHeight="1">
      <c r="B39" s="413"/>
      <c r="C39" s="416"/>
      <c r="D39" s="428" t="str">
        <f>IF(ข้อมูลนร.2!D37="","",ข้อมูลนร.2!D37)</f>
        <v/>
      </c>
      <c r="E39" s="669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25"/>
      <c r="AK39" s="561" t="str">
        <f t="shared" si="1"/>
        <v/>
      </c>
      <c r="AL39" s="562" t="str">
        <f t="shared" si="2"/>
        <v/>
      </c>
      <c r="AM39" s="562" t="str">
        <f t="shared" si="3"/>
        <v/>
      </c>
      <c r="AN39" s="562" t="str">
        <f t="shared" si="4"/>
        <v/>
      </c>
      <c r="AO39" s="562" t="str">
        <f t="shared" si="5"/>
        <v/>
      </c>
      <c r="AP39" s="416"/>
      <c r="AQ39" s="413"/>
    </row>
    <row r="40" spans="2:43" s="429" customFormat="1" ht="17.100000000000001" customHeight="1">
      <c r="B40" s="413"/>
      <c r="C40" s="416"/>
      <c r="D40" s="428" t="str">
        <f>IF(ข้อมูลนร.2!D38="","",ข้อมูลนร.2!D38)</f>
        <v/>
      </c>
      <c r="E40" s="669"/>
      <c r="F40" s="425"/>
      <c r="G40" s="425"/>
      <c r="H40" s="425"/>
      <c r="I40" s="425"/>
      <c r="J40" s="425"/>
      <c r="K40" s="425"/>
      <c r="L40" s="425"/>
      <c r="M40" s="425"/>
      <c r="N40" s="425"/>
      <c r="O40" s="425"/>
      <c r="P40" s="425"/>
      <c r="Q40" s="425"/>
      <c r="R40" s="425"/>
      <c r="S40" s="425"/>
      <c r="T40" s="425"/>
      <c r="U40" s="425"/>
      <c r="V40" s="425"/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425"/>
      <c r="AK40" s="561" t="str">
        <f t="shared" si="1"/>
        <v/>
      </c>
      <c r="AL40" s="562" t="str">
        <f t="shared" si="2"/>
        <v/>
      </c>
      <c r="AM40" s="562" t="str">
        <f t="shared" si="3"/>
        <v/>
      </c>
      <c r="AN40" s="562" t="str">
        <f t="shared" si="4"/>
        <v/>
      </c>
      <c r="AO40" s="562" t="str">
        <f t="shared" si="5"/>
        <v/>
      </c>
      <c r="AP40" s="416"/>
      <c r="AQ40" s="413"/>
    </row>
    <row r="41" spans="2:43" s="429" customFormat="1" ht="17.100000000000001" customHeight="1">
      <c r="B41" s="413"/>
      <c r="C41" s="416"/>
      <c r="D41" s="428" t="str">
        <f>IF(ข้อมูลนร.2!D39="","",ข้อมูลนร.2!D39)</f>
        <v/>
      </c>
      <c r="E41" s="669"/>
      <c r="F41" s="425"/>
      <c r="G41" s="425"/>
      <c r="H41" s="425"/>
      <c r="I41" s="425"/>
      <c r="J41" s="425"/>
      <c r="K41" s="425"/>
      <c r="L41" s="425"/>
      <c r="M41" s="425"/>
      <c r="N41" s="425"/>
      <c r="O41" s="425"/>
      <c r="P41" s="425"/>
      <c r="Q41" s="425"/>
      <c r="R41" s="425"/>
      <c r="S41" s="425"/>
      <c r="T41" s="425"/>
      <c r="U41" s="425"/>
      <c r="V41" s="425"/>
      <c r="W41" s="425"/>
      <c r="X41" s="425"/>
      <c r="Y41" s="425"/>
      <c r="Z41" s="425"/>
      <c r="AA41" s="425"/>
      <c r="AB41" s="425"/>
      <c r="AC41" s="425"/>
      <c r="AD41" s="425"/>
      <c r="AE41" s="425"/>
      <c r="AF41" s="425"/>
      <c r="AG41" s="425"/>
      <c r="AH41" s="425"/>
      <c r="AI41" s="425"/>
      <c r="AJ41" s="425"/>
      <c r="AK41" s="561" t="str">
        <f t="shared" si="1"/>
        <v/>
      </c>
      <c r="AL41" s="562" t="str">
        <f t="shared" si="2"/>
        <v/>
      </c>
      <c r="AM41" s="562" t="str">
        <f t="shared" si="3"/>
        <v/>
      </c>
      <c r="AN41" s="562" t="str">
        <f t="shared" si="4"/>
        <v/>
      </c>
      <c r="AO41" s="562" t="str">
        <f t="shared" si="5"/>
        <v/>
      </c>
      <c r="AP41" s="416"/>
      <c r="AQ41" s="413"/>
    </row>
    <row r="42" spans="2:43" s="429" customFormat="1" ht="17.100000000000001" customHeight="1">
      <c r="B42" s="413"/>
      <c r="C42" s="416"/>
      <c r="D42" s="428" t="str">
        <f>IF(ข้อมูลนร.2!D40="","",ข้อมูลนร.2!D40)</f>
        <v/>
      </c>
      <c r="E42" s="669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425"/>
      <c r="R42" s="425"/>
      <c r="S42" s="425"/>
      <c r="T42" s="425"/>
      <c r="U42" s="425"/>
      <c r="V42" s="425"/>
      <c r="W42" s="425"/>
      <c r="X42" s="425"/>
      <c r="Y42" s="425"/>
      <c r="Z42" s="425"/>
      <c r="AA42" s="425"/>
      <c r="AB42" s="425"/>
      <c r="AC42" s="425"/>
      <c r="AD42" s="425"/>
      <c r="AE42" s="425"/>
      <c r="AF42" s="425"/>
      <c r="AG42" s="425"/>
      <c r="AH42" s="425"/>
      <c r="AI42" s="425"/>
      <c r="AJ42" s="425"/>
      <c r="AK42" s="561" t="str">
        <f t="shared" si="1"/>
        <v/>
      </c>
      <c r="AL42" s="562" t="str">
        <f t="shared" si="2"/>
        <v/>
      </c>
      <c r="AM42" s="562" t="str">
        <f t="shared" si="3"/>
        <v/>
      </c>
      <c r="AN42" s="562" t="str">
        <f t="shared" si="4"/>
        <v/>
      </c>
      <c r="AO42" s="562" t="str">
        <f t="shared" si="5"/>
        <v/>
      </c>
      <c r="AP42" s="416"/>
      <c r="AQ42" s="413"/>
    </row>
    <row r="43" spans="2:43" s="429" customFormat="1" ht="17.100000000000001" customHeight="1">
      <c r="B43" s="413"/>
      <c r="C43" s="416"/>
      <c r="D43" s="428" t="str">
        <f>IF(ข้อมูลนร.2!D41="","",ข้อมูลนร.2!D41)</f>
        <v/>
      </c>
      <c r="E43" s="669"/>
      <c r="F43" s="425"/>
      <c r="G43" s="425"/>
      <c r="H43" s="425"/>
      <c r="I43" s="425"/>
      <c r="J43" s="425"/>
      <c r="K43" s="425"/>
      <c r="L43" s="425"/>
      <c r="M43" s="425"/>
      <c r="N43" s="425"/>
      <c r="O43" s="425"/>
      <c r="P43" s="425"/>
      <c r="Q43" s="425"/>
      <c r="R43" s="425"/>
      <c r="S43" s="425"/>
      <c r="T43" s="425"/>
      <c r="U43" s="425"/>
      <c r="V43" s="425"/>
      <c r="W43" s="425"/>
      <c r="X43" s="425"/>
      <c r="Y43" s="425"/>
      <c r="Z43" s="425"/>
      <c r="AA43" s="425"/>
      <c r="AB43" s="425"/>
      <c r="AC43" s="425"/>
      <c r="AD43" s="425"/>
      <c r="AE43" s="425"/>
      <c r="AF43" s="425"/>
      <c r="AG43" s="425"/>
      <c r="AH43" s="425"/>
      <c r="AI43" s="425"/>
      <c r="AJ43" s="425"/>
      <c r="AK43" s="561" t="str">
        <f t="shared" si="1"/>
        <v/>
      </c>
      <c r="AL43" s="562" t="str">
        <f t="shared" si="2"/>
        <v/>
      </c>
      <c r="AM43" s="562" t="str">
        <f t="shared" si="3"/>
        <v/>
      </c>
      <c r="AN43" s="562" t="str">
        <f t="shared" si="4"/>
        <v/>
      </c>
      <c r="AO43" s="562" t="str">
        <f t="shared" si="5"/>
        <v/>
      </c>
      <c r="AP43" s="416"/>
      <c r="AQ43" s="413"/>
    </row>
    <row r="44" spans="2:43" s="429" customFormat="1" ht="17.100000000000001" customHeight="1">
      <c r="B44" s="413"/>
      <c r="C44" s="416"/>
      <c r="D44" s="428" t="str">
        <f>IF(ข้อมูลนร.2!D42="","",ข้อมูลนร.2!D42)</f>
        <v/>
      </c>
      <c r="E44" s="669"/>
      <c r="F44" s="425"/>
      <c r="G44" s="425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561" t="str">
        <f t="shared" si="1"/>
        <v/>
      </c>
      <c r="AL44" s="562" t="str">
        <f t="shared" si="2"/>
        <v/>
      </c>
      <c r="AM44" s="562" t="str">
        <f t="shared" si="3"/>
        <v/>
      </c>
      <c r="AN44" s="562" t="str">
        <f t="shared" si="4"/>
        <v/>
      </c>
      <c r="AO44" s="562" t="str">
        <f t="shared" si="5"/>
        <v/>
      </c>
      <c r="AP44" s="416"/>
      <c r="AQ44" s="413"/>
    </row>
    <row r="45" spans="2:43" s="429" customFormat="1" ht="17.100000000000001" customHeight="1">
      <c r="B45" s="413"/>
      <c r="C45" s="416"/>
      <c r="D45" s="428" t="str">
        <f>IF(ข้อมูลนร.2!D43="","",ข้อมูลนร.2!D43)</f>
        <v/>
      </c>
      <c r="E45" s="669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561" t="str">
        <f t="shared" si="1"/>
        <v/>
      </c>
      <c r="AL45" s="562" t="str">
        <f t="shared" si="2"/>
        <v/>
      </c>
      <c r="AM45" s="562" t="str">
        <f t="shared" si="3"/>
        <v/>
      </c>
      <c r="AN45" s="562" t="str">
        <f t="shared" si="4"/>
        <v/>
      </c>
      <c r="AO45" s="562" t="str">
        <f t="shared" si="5"/>
        <v/>
      </c>
      <c r="AP45" s="416"/>
      <c r="AQ45" s="413"/>
    </row>
    <row r="46" spans="2:43" s="429" customFormat="1" ht="17.100000000000001" customHeight="1">
      <c r="B46" s="413"/>
      <c r="C46" s="416"/>
      <c r="D46" s="428" t="str">
        <f>IF(ข้อมูลนร.2!D44="","",ข้อมูลนร.2!D44)</f>
        <v/>
      </c>
      <c r="E46" s="669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425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561" t="str">
        <f t="shared" si="1"/>
        <v/>
      </c>
      <c r="AL46" s="562" t="str">
        <f t="shared" si="2"/>
        <v/>
      </c>
      <c r="AM46" s="562" t="str">
        <f t="shared" si="3"/>
        <v/>
      </c>
      <c r="AN46" s="562" t="str">
        <f t="shared" si="4"/>
        <v/>
      </c>
      <c r="AO46" s="562" t="str">
        <f t="shared" si="5"/>
        <v/>
      </c>
      <c r="AP46" s="416"/>
      <c r="AQ46" s="413"/>
    </row>
    <row r="47" spans="2:43" s="429" customFormat="1" ht="17.100000000000001" customHeight="1">
      <c r="B47" s="413"/>
      <c r="C47" s="416"/>
      <c r="D47" s="428" t="str">
        <f>IF(ข้อมูลนร.2!D45="","",ข้อมูลนร.2!D45)</f>
        <v/>
      </c>
      <c r="E47" s="669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  <c r="R47" s="425"/>
      <c r="S47" s="425"/>
      <c r="T47" s="425"/>
      <c r="U47" s="425"/>
      <c r="V47" s="425"/>
      <c r="W47" s="425"/>
      <c r="X47" s="425"/>
      <c r="Y47" s="425"/>
      <c r="Z47" s="425"/>
      <c r="AA47" s="425"/>
      <c r="AB47" s="425"/>
      <c r="AC47" s="425"/>
      <c r="AD47" s="425"/>
      <c r="AE47" s="425"/>
      <c r="AF47" s="425"/>
      <c r="AG47" s="425"/>
      <c r="AH47" s="425"/>
      <c r="AI47" s="425"/>
      <c r="AJ47" s="425"/>
      <c r="AK47" s="561" t="str">
        <f t="shared" si="1"/>
        <v/>
      </c>
      <c r="AL47" s="562" t="str">
        <f t="shared" si="2"/>
        <v/>
      </c>
      <c r="AM47" s="562" t="str">
        <f t="shared" si="3"/>
        <v/>
      </c>
      <c r="AN47" s="562" t="str">
        <f t="shared" si="4"/>
        <v/>
      </c>
      <c r="AO47" s="562" t="str">
        <f t="shared" si="5"/>
        <v/>
      </c>
      <c r="AP47" s="416"/>
      <c r="AQ47" s="413"/>
    </row>
    <row r="48" spans="2:43" s="429" customFormat="1" ht="17.100000000000001" customHeight="1">
      <c r="B48" s="413"/>
      <c r="C48" s="416"/>
      <c r="D48" s="428" t="str">
        <f>IF(ข้อมูลนร.2!D46="","",ข้อมูลนร.2!D46)</f>
        <v/>
      </c>
      <c r="E48" s="669"/>
      <c r="F48" s="425"/>
      <c r="G48" s="425"/>
      <c r="H48" s="425"/>
      <c r="I48" s="425"/>
      <c r="J48" s="425"/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  <c r="AA48" s="425"/>
      <c r="AB48" s="425"/>
      <c r="AC48" s="425"/>
      <c r="AD48" s="425"/>
      <c r="AE48" s="425"/>
      <c r="AF48" s="425"/>
      <c r="AG48" s="425"/>
      <c r="AH48" s="425"/>
      <c r="AI48" s="425"/>
      <c r="AJ48" s="425"/>
      <c r="AK48" s="561" t="str">
        <f t="shared" si="1"/>
        <v/>
      </c>
      <c r="AL48" s="562" t="str">
        <f t="shared" si="2"/>
        <v/>
      </c>
      <c r="AM48" s="562" t="str">
        <f t="shared" si="3"/>
        <v/>
      </c>
      <c r="AN48" s="562" t="str">
        <f t="shared" si="4"/>
        <v/>
      </c>
      <c r="AO48" s="562" t="str">
        <f t="shared" si="5"/>
        <v/>
      </c>
      <c r="AP48" s="416"/>
      <c r="AQ48" s="413"/>
    </row>
    <row r="49" spans="2:43">
      <c r="B49" s="412"/>
      <c r="C49" s="415"/>
      <c r="D49" s="670" t="s">
        <v>321</v>
      </c>
      <c r="E49" s="671"/>
      <c r="F49" s="672"/>
      <c r="G49" s="673"/>
      <c r="H49" s="673"/>
      <c r="I49" s="673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73"/>
      <c r="AG49" s="673"/>
      <c r="AH49" s="673"/>
      <c r="AI49" s="673"/>
      <c r="AJ49" s="673"/>
      <c r="AK49" s="674"/>
      <c r="AL49" s="675"/>
      <c r="AM49" s="676"/>
      <c r="AN49" s="676"/>
      <c r="AO49" s="677"/>
      <c r="AP49" s="415"/>
      <c r="AQ49" s="412"/>
    </row>
    <row r="50" spans="2:43">
      <c r="B50" s="412"/>
      <c r="C50" s="415"/>
      <c r="D50" s="416"/>
      <c r="E50" s="415"/>
      <c r="F50" s="415"/>
      <c r="G50" s="415"/>
      <c r="H50" s="415"/>
      <c r="I50" s="415"/>
      <c r="J50" s="415"/>
      <c r="K50" s="415"/>
      <c r="L50" s="415"/>
      <c r="M50" s="415"/>
      <c r="N50" s="415"/>
      <c r="O50" s="415"/>
      <c r="P50" s="415"/>
      <c r="Q50" s="415"/>
      <c r="R50" s="415"/>
      <c r="S50" s="4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45"/>
      <c r="AL50" s="445"/>
      <c r="AM50" s="445"/>
      <c r="AN50" s="445"/>
      <c r="AO50" s="445"/>
      <c r="AP50" s="415"/>
      <c r="AQ50" s="412"/>
    </row>
    <row r="51" spans="2:43">
      <c r="B51" s="412"/>
      <c r="C51" s="412"/>
      <c r="D51" s="413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44"/>
      <c r="AL51" s="444"/>
      <c r="AM51" s="444"/>
      <c r="AN51" s="444"/>
      <c r="AO51" s="444"/>
      <c r="AP51" s="412"/>
      <c r="AQ51" s="412"/>
    </row>
  </sheetData>
  <sheetProtection algorithmName="SHA-512" hashValue="X2d3Zn5vPb2mcqXpkN/OG/vt4OrOBgC0nymWHpXI3m0KWbRc3RzkUW9I1Azlq8EU6OAvuqv1xmX//FkZdEyl3w==" saltValue="uGwSqW+whqKRLCEWjMu30A==" spinCount="100000" sheet="1" objects="1" scenarios="1" formatCells="0"/>
  <protectedRanges>
    <protectedRange sqref="F49 V9:V48 AC9:AC48 F7:AJ8" name="ช่วง1"/>
    <protectedRange sqref="R9:U9 F10:U48 W9:AB48 AD9:AJ48" name="ช่วง1_3"/>
    <protectedRange sqref="F9:Q9" name="ช่วง1_2_1"/>
  </protectedRanges>
  <mergeCells count="15">
    <mergeCell ref="E9:E48"/>
    <mergeCell ref="D49:E49"/>
    <mergeCell ref="F49:AK49"/>
    <mergeCell ref="AL49:AO49"/>
    <mergeCell ref="E2:AK2"/>
    <mergeCell ref="D3:AO3"/>
    <mergeCell ref="D5:D7"/>
    <mergeCell ref="F5:J5"/>
    <mergeCell ref="K5:M5"/>
    <mergeCell ref="N5:R5"/>
    <mergeCell ref="S5:Z5"/>
    <mergeCell ref="AA5:AD5"/>
    <mergeCell ref="AE5:AH5"/>
    <mergeCell ref="AL5:AO5"/>
    <mergeCell ref="AL6:AO7"/>
  </mergeCells>
  <conditionalFormatting sqref="F9:AJ48">
    <cfRule type="cellIs" dxfId="9" priority="1" operator="equal">
      <formula>"ข"</formula>
    </cfRule>
    <cfRule type="cellIs" dxfId="8" priority="2" operator="equal">
      <formula>"ล"</formula>
    </cfRule>
    <cfRule type="cellIs" dxfId="7" priority="3" operator="equal">
      <formula>"ป"</formula>
    </cfRule>
    <cfRule type="cellIs" dxfId="6" priority="4" operator="equal">
      <formula>"/"</formula>
    </cfRule>
  </conditionalFormatting>
  <pageMargins left="0.31496062992125984" right="0" top="0.39370078740157483" bottom="7.874015748031496E-2" header="0.31496062992125984" footer="0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SS!$B$3:$B$9</xm:f>
          </x14:formula1>
          <xm:sqref>F7:AJ7</xm:sqref>
        </x14:dataValidation>
        <x14:dataValidation type="list" allowBlank="1" showInputMessage="1" showErrorMessage="1">
          <x14:formula1>
            <xm:f>SS!$A$3:$A$6</xm:f>
          </x14:formula1>
          <xm:sqref>F9:AJ48</xm:sqref>
        </x14:dataValidation>
        <x14:dataValidation type="list" allowBlank="1" showInputMessage="1" showErrorMessage="1">
          <x14:formula1>
            <xm:f>SS!$D$3</xm:f>
          </x14:formula1>
          <xm:sqref>F8:AJ8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autoPageBreaks="0"/>
  </sheetPr>
  <dimension ref="B1:R51"/>
  <sheetViews>
    <sheetView showGridLines="0" showRowColHeaders="0" zoomScale="95" zoomScaleNormal="95" workbookViewId="0"/>
  </sheetViews>
  <sheetFormatPr defaultColWidth="4.625" defaultRowHeight="18.75"/>
  <cols>
    <col min="1" max="1" width="38.125" style="432" customWidth="1"/>
    <col min="2" max="3" width="4.75" style="432" customWidth="1"/>
    <col min="4" max="4" width="4.625" style="442" customWidth="1"/>
    <col min="5" max="14" width="6.625" style="432" customWidth="1"/>
    <col min="15" max="16" width="8.625" style="432" customWidth="1"/>
    <col min="17" max="18" width="4.75" style="432" customWidth="1"/>
    <col min="19" max="16384" width="4.625" style="432"/>
  </cols>
  <sheetData>
    <row r="1" spans="2:18">
      <c r="B1" s="430"/>
      <c r="C1" s="430"/>
      <c r="D1" s="431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</row>
    <row r="2" spans="2:18" s="452" customFormat="1" ht="20.100000000000001" customHeight="1">
      <c r="B2" s="451"/>
      <c r="C2" s="443"/>
      <c r="D2" s="433"/>
      <c r="E2" s="443"/>
      <c r="F2" s="704" t="s">
        <v>331</v>
      </c>
      <c r="G2" s="704"/>
      <c r="H2" s="704"/>
      <c r="I2" s="704"/>
      <c r="J2" s="704"/>
      <c r="K2" s="704"/>
      <c r="L2" s="704"/>
      <c r="M2" s="704"/>
      <c r="N2" s="704"/>
      <c r="O2" s="704"/>
      <c r="P2" s="443"/>
      <c r="Q2" s="443"/>
      <c r="R2" s="451"/>
    </row>
    <row r="3" spans="2:18" s="452" customFormat="1" ht="20.100000000000001" customHeight="1">
      <c r="B3" s="451"/>
      <c r="C3" s="443"/>
      <c r="D3" s="433"/>
      <c r="E3" s="443"/>
      <c r="F3" s="704" t="str">
        <f>"ชั้น"&amp;""&amp;ข้อมูลพื้นฐาน!T6&amp;"        ภาคเรียนที่ 1"&amp;"         ปีการศึกษา"&amp;"  "&amp;ข้อมูลพื้นฐาน!X5</f>
        <v>ชั้นมัธยมศึกษาปีที่  1        ภาคเรียนที่ 1         ปีการศึกษา  2566</v>
      </c>
      <c r="G3" s="704"/>
      <c r="H3" s="704"/>
      <c r="I3" s="704"/>
      <c r="J3" s="704"/>
      <c r="K3" s="704"/>
      <c r="L3" s="704"/>
      <c r="M3" s="704"/>
      <c r="N3" s="704"/>
      <c r="O3" s="704"/>
      <c r="P3" s="443"/>
      <c r="Q3" s="443"/>
      <c r="R3" s="451"/>
    </row>
    <row r="4" spans="2:18" ht="4.5" customHeight="1">
      <c r="B4" s="430"/>
      <c r="C4" s="415"/>
      <c r="D4" s="433"/>
      <c r="E4" s="415"/>
      <c r="F4" s="434"/>
      <c r="G4" s="434"/>
      <c r="H4" s="434"/>
      <c r="I4" s="434"/>
      <c r="J4" s="434"/>
      <c r="K4" s="171"/>
      <c r="L4" s="171"/>
      <c r="M4" s="171"/>
      <c r="N4" s="171"/>
      <c r="O4" s="415"/>
      <c r="P4" s="415"/>
      <c r="Q4" s="415"/>
      <c r="R4" s="430"/>
    </row>
    <row r="5" spans="2:18" ht="16.5" customHeight="1">
      <c r="B5" s="430"/>
      <c r="C5" s="415"/>
      <c r="D5" s="435"/>
      <c r="E5" s="705" t="str">
        <f>IF(พค!S5="","",พค!S5)</f>
        <v>พฤษภาคม</v>
      </c>
      <c r="F5" s="705" t="str">
        <f>IF(มิย!S5="","",มิย!S5)</f>
        <v>มิถุนายน</v>
      </c>
      <c r="G5" s="705" t="str">
        <f>IF(กค!S5="","",กค!S5)</f>
        <v>กรกฎาคม</v>
      </c>
      <c r="H5" s="705" t="str">
        <f>IF(สค!S5="","",สค!S5)</f>
        <v>สิงหาคม</v>
      </c>
      <c r="I5" s="705" t="str">
        <f>IF(กย!S5="","",กย!S5)</f>
        <v>กันยายน</v>
      </c>
      <c r="J5" s="705" t="str">
        <f>IF(ตค!S5="","",ตค!S5)</f>
        <v>ตุลาคม</v>
      </c>
      <c r="K5" s="701" t="s">
        <v>39</v>
      </c>
      <c r="L5" s="702"/>
      <c r="M5" s="702"/>
      <c r="N5" s="703"/>
      <c r="O5" s="712" t="s">
        <v>47</v>
      </c>
      <c r="P5" s="695" t="s">
        <v>332</v>
      </c>
      <c r="Q5" s="436"/>
      <c r="R5" s="430"/>
    </row>
    <row r="6" spans="2:18" ht="16.5" customHeight="1">
      <c r="B6" s="430"/>
      <c r="C6" s="415"/>
      <c r="D6" s="696" t="s">
        <v>37</v>
      </c>
      <c r="E6" s="705"/>
      <c r="F6" s="705"/>
      <c r="G6" s="705"/>
      <c r="H6" s="705"/>
      <c r="I6" s="705"/>
      <c r="J6" s="705"/>
      <c r="K6" s="698" t="s">
        <v>333</v>
      </c>
      <c r="L6" s="699"/>
      <c r="M6" s="699"/>
      <c r="N6" s="700"/>
      <c r="O6" s="712"/>
      <c r="P6" s="695"/>
      <c r="Q6" s="436"/>
      <c r="R6" s="430"/>
    </row>
    <row r="7" spans="2:18" ht="16.5" customHeight="1">
      <c r="B7" s="430"/>
      <c r="C7" s="415"/>
      <c r="D7" s="696"/>
      <c r="E7" s="705"/>
      <c r="F7" s="705"/>
      <c r="G7" s="705"/>
      <c r="H7" s="705"/>
      <c r="I7" s="705"/>
      <c r="J7" s="705"/>
      <c r="K7" s="706">
        <f>SUM(E9:J9)</f>
        <v>66</v>
      </c>
      <c r="L7" s="707"/>
      <c r="M7" s="707"/>
      <c r="N7" s="708"/>
      <c r="O7" s="712"/>
      <c r="P7" s="695"/>
      <c r="Q7" s="436"/>
      <c r="R7" s="430"/>
    </row>
    <row r="8" spans="2:18" ht="16.5" customHeight="1">
      <c r="B8" s="430"/>
      <c r="C8" s="415"/>
      <c r="D8" s="696"/>
      <c r="E8" s="705"/>
      <c r="F8" s="705"/>
      <c r="G8" s="705"/>
      <c r="H8" s="705"/>
      <c r="I8" s="705"/>
      <c r="J8" s="705"/>
      <c r="K8" s="709"/>
      <c r="L8" s="710"/>
      <c r="M8" s="710"/>
      <c r="N8" s="711"/>
      <c r="O8" s="712"/>
      <c r="P8" s="695"/>
      <c r="Q8" s="436"/>
      <c r="R8" s="430"/>
    </row>
    <row r="9" spans="2:18" s="457" customFormat="1" ht="18" customHeight="1">
      <c r="B9" s="455"/>
      <c r="C9" s="416"/>
      <c r="D9" s="697"/>
      <c r="E9" s="426">
        <f>พค!AK8</f>
        <v>11</v>
      </c>
      <c r="F9" s="426">
        <f>มิย!AK8</f>
        <v>11</v>
      </c>
      <c r="G9" s="449">
        <f>กค!AK8</f>
        <v>11</v>
      </c>
      <c r="H9" s="449">
        <f>สค!AK8</f>
        <v>11</v>
      </c>
      <c r="I9" s="449">
        <f>กย!AK8</f>
        <v>11</v>
      </c>
      <c r="J9" s="449">
        <f>ตค!AK8</f>
        <v>11</v>
      </c>
      <c r="K9" s="449" t="s">
        <v>317</v>
      </c>
      <c r="L9" s="449" t="s">
        <v>318</v>
      </c>
      <c r="M9" s="449" t="s">
        <v>319</v>
      </c>
      <c r="N9" s="422" t="s">
        <v>320</v>
      </c>
      <c r="O9" s="712"/>
      <c r="P9" s="695"/>
      <c r="Q9" s="456"/>
      <c r="R9" s="455"/>
    </row>
    <row r="10" spans="2:18" ht="16.5" customHeight="1">
      <c r="B10" s="430"/>
      <c r="C10" s="415"/>
      <c r="D10" s="428" t="str">
        <f>IF(ข้อมูลนร.2!D7="","",ข้อมูลนร.2!D7)</f>
        <v>1</v>
      </c>
      <c r="E10" s="453">
        <f>IF(พค!AK9="","",พค!AK9)</f>
        <v>11</v>
      </c>
      <c r="F10" s="180">
        <f>IF(มิย!AK9="","",มิย!AK9)</f>
        <v>11</v>
      </c>
      <c r="G10" s="180">
        <f>IF(กค!AK9="","",กค!AK9)</f>
        <v>11</v>
      </c>
      <c r="H10" s="180">
        <f>IF(สค!AK9="","",สค!AK9)</f>
        <v>11</v>
      </c>
      <c r="I10" s="180">
        <f>IF(กย!AK9="","",กย!AK9)</f>
        <v>11</v>
      </c>
      <c r="J10" s="180">
        <f>IF(ตค!AK9="","",ตค!AK9)</f>
        <v>11</v>
      </c>
      <c r="K10" s="450">
        <f>IF(D10="","",SUM(E10:J10))</f>
        <v>66</v>
      </c>
      <c r="L10" s="454">
        <f>IF(D10="","",SUM(พค:ตค!AM9))</f>
        <v>0</v>
      </c>
      <c r="M10" s="454">
        <f>IF(D10="","",SUM(พค:ตค!AN9))</f>
        <v>0</v>
      </c>
      <c r="N10" s="454">
        <f>IF(D10="","",SUM(พค:ตค!AO9))</f>
        <v>0</v>
      </c>
      <c r="O10" s="557">
        <f>IF(D10="","",ROUND(((K10/$K$7)*100),2))</f>
        <v>100</v>
      </c>
      <c r="P10" s="450" t="str">
        <f t="shared" ref="P10:P49" si="0">IF(D10="","",IF(O10&gt;=80,"ผ่าน","ไม่ผ่าน"))</f>
        <v>ผ่าน</v>
      </c>
      <c r="Q10" s="437"/>
      <c r="R10" s="430"/>
    </row>
    <row r="11" spans="2:18" ht="16.5" customHeight="1">
      <c r="B11" s="430"/>
      <c r="C11" s="415"/>
      <c r="D11" s="428" t="str">
        <f>IF(ข้อมูลนร.2!D8="","",ข้อมูลนร.2!D8)</f>
        <v>2</v>
      </c>
      <c r="E11" s="453">
        <f>IF(พค!AK10="","",พค!AK10)</f>
        <v>9</v>
      </c>
      <c r="F11" s="180">
        <f>IF(มิย!AK10="","",มิย!AK10)</f>
        <v>9</v>
      </c>
      <c r="G11" s="180">
        <f>IF(กค!AK10="","",กค!AK10)</f>
        <v>9</v>
      </c>
      <c r="H11" s="180">
        <f>IF(สค!AK10="","",สค!AK10)</f>
        <v>9</v>
      </c>
      <c r="I11" s="180">
        <f>IF(กย!AK10="","",กย!AK10)</f>
        <v>9</v>
      </c>
      <c r="J11" s="180">
        <f>IF(ตค!AK10="","",ตค!AK10)</f>
        <v>9</v>
      </c>
      <c r="K11" s="450">
        <f t="shared" ref="K11:K49" si="1">IF(D11="","",SUM(E11:J11))</f>
        <v>54</v>
      </c>
      <c r="L11" s="454">
        <f>IF(D11="","",SUM(พค:ตค!AM10))</f>
        <v>6</v>
      </c>
      <c r="M11" s="454">
        <f>IF(D11="","",SUM(พค:ตค!AN10))</f>
        <v>6</v>
      </c>
      <c r="N11" s="454">
        <f>IF(D11="","",SUM(พค:ตค!AO10))</f>
        <v>0</v>
      </c>
      <c r="O11" s="557">
        <f t="shared" ref="O11:O49" si="2">IF(D11="","",ROUND(((K11/$K$7)*100),2))</f>
        <v>81.819999999999993</v>
      </c>
      <c r="P11" s="450" t="str">
        <f t="shared" si="0"/>
        <v>ผ่าน</v>
      </c>
      <c r="Q11" s="437"/>
      <c r="R11" s="430"/>
    </row>
    <row r="12" spans="2:18" ht="16.5" customHeight="1">
      <c r="B12" s="430"/>
      <c r="C12" s="415"/>
      <c r="D12" s="428" t="str">
        <f>IF(ข้อมูลนร.2!D9="","",ข้อมูลนร.2!D9)</f>
        <v>3</v>
      </c>
      <c r="E12" s="453">
        <f>IF(พค!AK11="","",พค!AK11)</f>
        <v>9</v>
      </c>
      <c r="F12" s="180">
        <f>IF(มิย!AK11="","",มิย!AK11)</f>
        <v>9</v>
      </c>
      <c r="G12" s="180">
        <f>IF(กค!AK11="","",กค!AK11)</f>
        <v>9</v>
      </c>
      <c r="H12" s="180">
        <f>IF(สค!AK11="","",สค!AK11)</f>
        <v>9</v>
      </c>
      <c r="I12" s="180">
        <f>IF(กย!AK11="","",กย!AK11)</f>
        <v>9</v>
      </c>
      <c r="J12" s="180">
        <f>IF(ตค!AK11="","",ตค!AK11)</f>
        <v>9</v>
      </c>
      <c r="K12" s="450">
        <f t="shared" si="1"/>
        <v>54</v>
      </c>
      <c r="L12" s="454">
        <f>IF(D12="","",SUM(พค:ตค!AM11))</f>
        <v>6</v>
      </c>
      <c r="M12" s="454">
        <f>IF(D12="","",SUM(พค:ตค!AN11))</f>
        <v>6</v>
      </c>
      <c r="N12" s="454">
        <f>IF(D12="","",SUM(พค:ตค!AO11))</f>
        <v>0</v>
      </c>
      <c r="O12" s="557">
        <f t="shared" si="2"/>
        <v>81.819999999999993</v>
      </c>
      <c r="P12" s="450" t="str">
        <f t="shared" si="0"/>
        <v>ผ่าน</v>
      </c>
      <c r="Q12" s="437"/>
      <c r="R12" s="430"/>
    </row>
    <row r="13" spans="2:18" ht="16.5" customHeight="1">
      <c r="B13" s="430"/>
      <c r="C13" s="415"/>
      <c r="D13" s="428" t="str">
        <f>IF(ข้อมูลนร.2!D10="","",ข้อมูลนร.2!D10)</f>
        <v/>
      </c>
      <c r="E13" s="453" t="str">
        <f>IF(พค!AK12="","",พค!AK12)</f>
        <v/>
      </c>
      <c r="F13" s="180" t="str">
        <f>IF(มิย!AK12="","",มิย!AK12)</f>
        <v/>
      </c>
      <c r="G13" s="180" t="str">
        <f>IF(กค!AK12="","",กค!AK12)</f>
        <v/>
      </c>
      <c r="H13" s="180" t="str">
        <f>IF(สค!AK12="","",สค!AK12)</f>
        <v/>
      </c>
      <c r="I13" s="180" t="str">
        <f>IF(กย!AK12="","",กย!AK12)</f>
        <v/>
      </c>
      <c r="J13" s="180" t="str">
        <f>IF(ตค!AK12="","",ตค!AK12)</f>
        <v/>
      </c>
      <c r="K13" s="450" t="str">
        <f t="shared" si="1"/>
        <v/>
      </c>
      <c r="L13" s="454" t="str">
        <f>IF(D13="","",SUM(พค:ตค!AM12))</f>
        <v/>
      </c>
      <c r="M13" s="454" t="str">
        <f>IF(D13="","",SUM(พค:ตค!AN12))</f>
        <v/>
      </c>
      <c r="N13" s="454" t="str">
        <f>IF(D13="","",SUM(พค:ตค!AO12))</f>
        <v/>
      </c>
      <c r="O13" s="557" t="str">
        <f t="shared" si="2"/>
        <v/>
      </c>
      <c r="P13" s="450" t="str">
        <f t="shared" si="0"/>
        <v/>
      </c>
      <c r="Q13" s="437"/>
      <c r="R13" s="430"/>
    </row>
    <row r="14" spans="2:18" ht="16.5" customHeight="1">
      <c r="B14" s="430"/>
      <c r="C14" s="415"/>
      <c r="D14" s="428" t="str">
        <f>IF(ข้อมูลนร.2!D11="","",ข้อมูลนร.2!D11)</f>
        <v/>
      </c>
      <c r="E14" s="453" t="str">
        <f>IF(พค!AK13="","",พค!AK13)</f>
        <v/>
      </c>
      <c r="F14" s="180" t="str">
        <f>IF(มิย!AK13="","",มิย!AK13)</f>
        <v/>
      </c>
      <c r="G14" s="180" t="str">
        <f>IF(กค!AK13="","",กค!AK13)</f>
        <v/>
      </c>
      <c r="H14" s="180" t="str">
        <f>IF(สค!AK13="","",สค!AK13)</f>
        <v/>
      </c>
      <c r="I14" s="180" t="str">
        <f>IF(กย!AK13="","",กย!AK13)</f>
        <v/>
      </c>
      <c r="J14" s="180" t="str">
        <f>IF(ตค!AK13="","",ตค!AK13)</f>
        <v/>
      </c>
      <c r="K14" s="450" t="str">
        <f t="shared" si="1"/>
        <v/>
      </c>
      <c r="L14" s="454" t="str">
        <f>IF(D14="","",SUM(พค:ตค!AM13))</f>
        <v/>
      </c>
      <c r="M14" s="454" t="str">
        <f>IF(D14="","",SUM(พค:ตค!AN13))</f>
        <v/>
      </c>
      <c r="N14" s="454" t="str">
        <f>IF(D14="","",SUM(พค:ตค!AO13))</f>
        <v/>
      </c>
      <c r="O14" s="557" t="str">
        <f t="shared" si="2"/>
        <v/>
      </c>
      <c r="P14" s="450" t="str">
        <f t="shared" si="0"/>
        <v/>
      </c>
      <c r="Q14" s="437"/>
      <c r="R14" s="430"/>
    </row>
    <row r="15" spans="2:18" ht="16.5" customHeight="1">
      <c r="B15" s="430"/>
      <c r="C15" s="415"/>
      <c r="D15" s="428" t="str">
        <f>IF(ข้อมูลนร.2!D12="","",ข้อมูลนร.2!D12)</f>
        <v/>
      </c>
      <c r="E15" s="453" t="str">
        <f>IF(พค!AK14="","",พค!AK14)</f>
        <v/>
      </c>
      <c r="F15" s="180" t="str">
        <f>IF(มิย!AK14="","",มิย!AK14)</f>
        <v/>
      </c>
      <c r="G15" s="180" t="str">
        <f>IF(กค!AK14="","",กค!AK14)</f>
        <v/>
      </c>
      <c r="H15" s="180" t="str">
        <f>IF(สค!AK14="","",สค!AK14)</f>
        <v/>
      </c>
      <c r="I15" s="180" t="str">
        <f>IF(กย!AK14="","",กย!AK14)</f>
        <v/>
      </c>
      <c r="J15" s="180" t="str">
        <f>IF(ตค!AK14="","",ตค!AK14)</f>
        <v/>
      </c>
      <c r="K15" s="450" t="str">
        <f t="shared" si="1"/>
        <v/>
      </c>
      <c r="L15" s="454" t="str">
        <f>IF(D15="","",SUM(พค:ตค!AM14))</f>
        <v/>
      </c>
      <c r="M15" s="454" t="str">
        <f>IF(D15="","",SUM(พค:ตค!AN14))</f>
        <v/>
      </c>
      <c r="N15" s="454" t="str">
        <f>IF(D15="","",SUM(พค:ตค!AO14))</f>
        <v/>
      </c>
      <c r="O15" s="557" t="str">
        <f t="shared" si="2"/>
        <v/>
      </c>
      <c r="P15" s="450" t="str">
        <f t="shared" si="0"/>
        <v/>
      </c>
      <c r="Q15" s="437"/>
      <c r="R15" s="430"/>
    </row>
    <row r="16" spans="2:18" ht="16.5" customHeight="1">
      <c r="B16" s="430"/>
      <c r="C16" s="415"/>
      <c r="D16" s="428" t="str">
        <f>IF(ข้อมูลนร.2!D13="","",ข้อมูลนร.2!D13)</f>
        <v/>
      </c>
      <c r="E16" s="453" t="str">
        <f>IF(พค!AK15="","",พค!AK15)</f>
        <v/>
      </c>
      <c r="F16" s="180" t="str">
        <f>IF(มิย!AK15="","",มิย!AK15)</f>
        <v/>
      </c>
      <c r="G16" s="180" t="str">
        <f>IF(กค!AK15="","",กค!AK15)</f>
        <v/>
      </c>
      <c r="H16" s="180" t="str">
        <f>IF(สค!AK15="","",สค!AK15)</f>
        <v/>
      </c>
      <c r="I16" s="180" t="str">
        <f>IF(กย!AK15="","",กย!AK15)</f>
        <v/>
      </c>
      <c r="J16" s="180" t="str">
        <f>IF(ตค!AK15="","",ตค!AK15)</f>
        <v/>
      </c>
      <c r="K16" s="450" t="str">
        <f t="shared" si="1"/>
        <v/>
      </c>
      <c r="L16" s="454" t="str">
        <f>IF(D16="","",SUM(พค:ตค!AM15))</f>
        <v/>
      </c>
      <c r="M16" s="454" t="str">
        <f>IF(D16="","",SUM(พค:ตค!AN15))</f>
        <v/>
      </c>
      <c r="N16" s="454" t="str">
        <f>IF(D16="","",SUM(พค:ตค!AO15))</f>
        <v/>
      </c>
      <c r="O16" s="557" t="str">
        <f t="shared" si="2"/>
        <v/>
      </c>
      <c r="P16" s="450" t="str">
        <f t="shared" si="0"/>
        <v/>
      </c>
      <c r="Q16" s="437"/>
      <c r="R16" s="430"/>
    </row>
    <row r="17" spans="2:18" ht="16.5" customHeight="1">
      <c r="B17" s="430"/>
      <c r="C17" s="415"/>
      <c r="D17" s="428" t="str">
        <f>IF(ข้อมูลนร.2!D14="","",ข้อมูลนร.2!D14)</f>
        <v/>
      </c>
      <c r="E17" s="453" t="str">
        <f>IF(พค!AK16="","",พค!AK16)</f>
        <v/>
      </c>
      <c r="F17" s="180" t="str">
        <f>IF(มิย!AK16="","",มิย!AK16)</f>
        <v/>
      </c>
      <c r="G17" s="180" t="str">
        <f>IF(กค!AK16="","",กค!AK16)</f>
        <v/>
      </c>
      <c r="H17" s="180" t="str">
        <f>IF(สค!AK16="","",สค!AK16)</f>
        <v/>
      </c>
      <c r="I17" s="180" t="str">
        <f>IF(กย!AK16="","",กย!AK16)</f>
        <v/>
      </c>
      <c r="J17" s="180" t="str">
        <f>IF(ตค!AK16="","",ตค!AK16)</f>
        <v/>
      </c>
      <c r="K17" s="450" t="str">
        <f t="shared" si="1"/>
        <v/>
      </c>
      <c r="L17" s="454" t="str">
        <f>IF(D17="","",SUM(พค:ตค!AM16))</f>
        <v/>
      </c>
      <c r="M17" s="454" t="str">
        <f>IF(D17="","",SUM(พค:ตค!AN16))</f>
        <v/>
      </c>
      <c r="N17" s="454" t="str">
        <f>IF(D17="","",SUM(พค:ตค!AO16))</f>
        <v/>
      </c>
      <c r="O17" s="557" t="str">
        <f t="shared" si="2"/>
        <v/>
      </c>
      <c r="P17" s="450" t="str">
        <f t="shared" si="0"/>
        <v/>
      </c>
      <c r="Q17" s="437"/>
      <c r="R17" s="430"/>
    </row>
    <row r="18" spans="2:18" ht="16.5" customHeight="1">
      <c r="B18" s="430"/>
      <c r="C18" s="415"/>
      <c r="D18" s="428" t="str">
        <f>IF(ข้อมูลนร.2!D15="","",ข้อมูลนร.2!D15)</f>
        <v/>
      </c>
      <c r="E18" s="453" t="str">
        <f>IF(พค!AK17="","",พค!AK17)</f>
        <v/>
      </c>
      <c r="F18" s="180" t="str">
        <f>IF(มิย!AK17="","",มิย!AK17)</f>
        <v/>
      </c>
      <c r="G18" s="180" t="str">
        <f>IF(กค!AK17="","",กค!AK17)</f>
        <v/>
      </c>
      <c r="H18" s="180" t="str">
        <f>IF(สค!AK17="","",สค!AK17)</f>
        <v/>
      </c>
      <c r="I18" s="180" t="str">
        <f>IF(กย!AK17="","",กย!AK17)</f>
        <v/>
      </c>
      <c r="J18" s="180" t="str">
        <f>IF(ตค!AK17="","",ตค!AK17)</f>
        <v/>
      </c>
      <c r="K18" s="450" t="str">
        <f t="shared" si="1"/>
        <v/>
      </c>
      <c r="L18" s="454" t="str">
        <f>IF(D18="","",SUM(พค:ตค!AM17))</f>
        <v/>
      </c>
      <c r="M18" s="454" t="str">
        <f>IF(D18="","",SUM(พค:ตค!AN17))</f>
        <v/>
      </c>
      <c r="N18" s="454" t="str">
        <f>IF(D18="","",SUM(พค:ตค!AO17))</f>
        <v/>
      </c>
      <c r="O18" s="557" t="str">
        <f t="shared" si="2"/>
        <v/>
      </c>
      <c r="P18" s="450" t="str">
        <f t="shared" si="0"/>
        <v/>
      </c>
      <c r="Q18" s="437"/>
      <c r="R18" s="430"/>
    </row>
    <row r="19" spans="2:18" ht="16.5" customHeight="1">
      <c r="B19" s="430"/>
      <c r="C19" s="415"/>
      <c r="D19" s="428" t="str">
        <f>IF(ข้อมูลนร.2!D16="","",ข้อมูลนร.2!D16)</f>
        <v/>
      </c>
      <c r="E19" s="453" t="str">
        <f>IF(พค!AK18="","",พค!AK18)</f>
        <v/>
      </c>
      <c r="F19" s="180" t="str">
        <f>IF(มิย!AK18="","",มิย!AK18)</f>
        <v/>
      </c>
      <c r="G19" s="180" t="str">
        <f>IF(กค!AK18="","",กค!AK18)</f>
        <v/>
      </c>
      <c r="H19" s="180" t="str">
        <f>IF(สค!AK18="","",สค!AK18)</f>
        <v/>
      </c>
      <c r="I19" s="180" t="str">
        <f>IF(กย!AK18="","",กย!AK18)</f>
        <v/>
      </c>
      <c r="J19" s="180" t="str">
        <f>IF(ตค!AK18="","",ตค!AK18)</f>
        <v/>
      </c>
      <c r="K19" s="450" t="str">
        <f t="shared" si="1"/>
        <v/>
      </c>
      <c r="L19" s="454" t="str">
        <f>IF(D19="","",SUM(พค:ตค!AM18))</f>
        <v/>
      </c>
      <c r="M19" s="454" t="str">
        <f>IF(D19="","",SUM(พค:ตค!AN18))</f>
        <v/>
      </c>
      <c r="N19" s="454" t="str">
        <f>IF(D19="","",SUM(พค:ตค!AO18))</f>
        <v/>
      </c>
      <c r="O19" s="557" t="str">
        <f t="shared" si="2"/>
        <v/>
      </c>
      <c r="P19" s="450" t="str">
        <f t="shared" si="0"/>
        <v/>
      </c>
      <c r="Q19" s="437"/>
      <c r="R19" s="430"/>
    </row>
    <row r="20" spans="2:18" ht="16.5" customHeight="1">
      <c r="B20" s="430"/>
      <c r="C20" s="415"/>
      <c r="D20" s="428" t="str">
        <f>IF(ข้อมูลนร.2!D17="","",ข้อมูลนร.2!D17)</f>
        <v/>
      </c>
      <c r="E20" s="453" t="str">
        <f>IF(พค!AK19="","",พค!AK19)</f>
        <v/>
      </c>
      <c r="F20" s="180" t="str">
        <f>IF(มิย!AK19="","",มิย!AK19)</f>
        <v/>
      </c>
      <c r="G20" s="180" t="str">
        <f>IF(กค!AK19="","",กค!AK19)</f>
        <v/>
      </c>
      <c r="H20" s="180" t="str">
        <f>IF(สค!AK19="","",สค!AK19)</f>
        <v/>
      </c>
      <c r="I20" s="180" t="str">
        <f>IF(กย!AK19="","",กย!AK19)</f>
        <v/>
      </c>
      <c r="J20" s="180" t="str">
        <f>IF(ตค!AK19="","",ตค!AK19)</f>
        <v/>
      </c>
      <c r="K20" s="450" t="str">
        <f t="shared" si="1"/>
        <v/>
      </c>
      <c r="L20" s="454" t="str">
        <f>IF(D20="","",SUM(พค:ตค!AM19))</f>
        <v/>
      </c>
      <c r="M20" s="454" t="str">
        <f>IF(D20="","",SUM(พค:ตค!AN19))</f>
        <v/>
      </c>
      <c r="N20" s="454" t="str">
        <f>IF(D20="","",SUM(พค:ตค!AO19))</f>
        <v/>
      </c>
      <c r="O20" s="557" t="str">
        <f t="shared" si="2"/>
        <v/>
      </c>
      <c r="P20" s="450" t="str">
        <f t="shared" si="0"/>
        <v/>
      </c>
      <c r="Q20" s="437"/>
      <c r="R20" s="430"/>
    </row>
    <row r="21" spans="2:18" ht="16.5" customHeight="1">
      <c r="B21" s="430"/>
      <c r="C21" s="415"/>
      <c r="D21" s="428" t="str">
        <f>IF(ข้อมูลนร.2!D18="","",ข้อมูลนร.2!D18)</f>
        <v/>
      </c>
      <c r="E21" s="453" t="str">
        <f>IF(พค!AK20="","",พค!AK20)</f>
        <v/>
      </c>
      <c r="F21" s="180" t="str">
        <f>IF(มิย!AK20="","",มิย!AK20)</f>
        <v/>
      </c>
      <c r="G21" s="180" t="str">
        <f>IF(กค!AK20="","",กค!AK20)</f>
        <v/>
      </c>
      <c r="H21" s="180" t="str">
        <f>IF(สค!AK20="","",สค!AK20)</f>
        <v/>
      </c>
      <c r="I21" s="180" t="str">
        <f>IF(กย!AK20="","",กย!AK20)</f>
        <v/>
      </c>
      <c r="J21" s="180" t="str">
        <f>IF(ตค!AK20="","",ตค!AK20)</f>
        <v/>
      </c>
      <c r="K21" s="450" t="str">
        <f t="shared" si="1"/>
        <v/>
      </c>
      <c r="L21" s="454" t="str">
        <f>IF(D21="","",SUM(พค:ตค!AM20))</f>
        <v/>
      </c>
      <c r="M21" s="454" t="str">
        <f>IF(D21="","",SUM(พค:ตค!AN20))</f>
        <v/>
      </c>
      <c r="N21" s="454" t="str">
        <f>IF(D21="","",SUM(พค:ตค!AO20))</f>
        <v/>
      </c>
      <c r="O21" s="557" t="str">
        <f t="shared" si="2"/>
        <v/>
      </c>
      <c r="P21" s="450" t="str">
        <f t="shared" si="0"/>
        <v/>
      </c>
      <c r="Q21" s="437"/>
      <c r="R21" s="430"/>
    </row>
    <row r="22" spans="2:18" ht="16.5" customHeight="1">
      <c r="B22" s="430"/>
      <c r="C22" s="415"/>
      <c r="D22" s="428" t="str">
        <f>IF(ข้อมูลนร.2!D19="","",ข้อมูลนร.2!D19)</f>
        <v/>
      </c>
      <c r="E22" s="453" t="str">
        <f>IF(พค!AK21="","",พค!AK21)</f>
        <v/>
      </c>
      <c r="F22" s="180" t="str">
        <f>IF(มิย!AK21="","",มิย!AK21)</f>
        <v/>
      </c>
      <c r="G22" s="180" t="str">
        <f>IF(กค!AK21="","",กค!AK21)</f>
        <v/>
      </c>
      <c r="H22" s="180" t="str">
        <f>IF(สค!AK21="","",สค!AK21)</f>
        <v/>
      </c>
      <c r="I22" s="180" t="str">
        <f>IF(กย!AK21="","",กย!AK21)</f>
        <v/>
      </c>
      <c r="J22" s="180" t="str">
        <f>IF(ตค!AK21="","",ตค!AK21)</f>
        <v/>
      </c>
      <c r="K22" s="450" t="str">
        <f t="shared" si="1"/>
        <v/>
      </c>
      <c r="L22" s="454" t="str">
        <f>IF(D22="","",SUM(พค:ตค!AM21))</f>
        <v/>
      </c>
      <c r="M22" s="454" t="str">
        <f>IF(D22="","",SUM(พค:ตค!AN21))</f>
        <v/>
      </c>
      <c r="N22" s="454" t="str">
        <f>IF(D22="","",SUM(พค:ตค!AO21))</f>
        <v/>
      </c>
      <c r="O22" s="557" t="str">
        <f t="shared" si="2"/>
        <v/>
      </c>
      <c r="P22" s="450" t="str">
        <f t="shared" si="0"/>
        <v/>
      </c>
      <c r="Q22" s="437"/>
      <c r="R22" s="430"/>
    </row>
    <row r="23" spans="2:18" ht="16.5" customHeight="1">
      <c r="B23" s="430"/>
      <c r="C23" s="415"/>
      <c r="D23" s="428" t="str">
        <f>IF(ข้อมูลนร.2!D20="","",ข้อมูลนร.2!D20)</f>
        <v/>
      </c>
      <c r="E23" s="453" t="str">
        <f>IF(พค!AK22="","",พค!AK22)</f>
        <v/>
      </c>
      <c r="F23" s="180" t="str">
        <f>IF(มิย!AK22="","",มิย!AK22)</f>
        <v/>
      </c>
      <c r="G23" s="180" t="str">
        <f>IF(กค!AK22="","",กค!AK22)</f>
        <v/>
      </c>
      <c r="H23" s="180" t="str">
        <f>IF(สค!AK22="","",สค!AK22)</f>
        <v/>
      </c>
      <c r="I23" s="180" t="str">
        <f>IF(กย!AK22="","",กย!AK22)</f>
        <v/>
      </c>
      <c r="J23" s="180" t="str">
        <f>IF(ตค!AK22="","",ตค!AK22)</f>
        <v/>
      </c>
      <c r="K23" s="450" t="str">
        <f t="shared" si="1"/>
        <v/>
      </c>
      <c r="L23" s="454" t="str">
        <f>IF(D23="","",SUM(พค:ตค!AM22))</f>
        <v/>
      </c>
      <c r="M23" s="454" t="str">
        <f>IF(D23="","",SUM(พค:ตค!AN22))</f>
        <v/>
      </c>
      <c r="N23" s="454" t="str">
        <f>IF(D23="","",SUM(พค:ตค!AO22))</f>
        <v/>
      </c>
      <c r="O23" s="557" t="str">
        <f t="shared" si="2"/>
        <v/>
      </c>
      <c r="P23" s="450" t="str">
        <f t="shared" si="0"/>
        <v/>
      </c>
      <c r="Q23" s="437"/>
      <c r="R23" s="430"/>
    </row>
    <row r="24" spans="2:18" ht="16.5" customHeight="1">
      <c r="B24" s="430"/>
      <c r="C24" s="415"/>
      <c r="D24" s="428" t="str">
        <f>IF(ข้อมูลนร.2!D21="","",ข้อมูลนร.2!D21)</f>
        <v/>
      </c>
      <c r="E24" s="453" t="str">
        <f>IF(พค!AK23="","",พค!AK23)</f>
        <v/>
      </c>
      <c r="F24" s="180" t="str">
        <f>IF(มิย!AK23="","",มิย!AK23)</f>
        <v/>
      </c>
      <c r="G24" s="180" t="str">
        <f>IF(กค!AK23="","",กค!AK23)</f>
        <v/>
      </c>
      <c r="H24" s="180" t="str">
        <f>IF(สค!AK23="","",สค!AK23)</f>
        <v/>
      </c>
      <c r="I24" s="180" t="str">
        <f>IF(กย!AK23="","",กย!AK23)</f>
        <v/>
      </c>
      <c r="J24" s="180" t="str">
        <f>IF(ตค!AK23="","",ตค!AK23)</f>
        <v/>
      </c>
      <c r="K24" s="450" t="str">
        <f t="shared" si="1"/>
        <v/>
      </c>
      <c r="L24" s="454" t="str">
        <f>IF(D24="","",SUM(พค:ตค!AM23))</f>
        <v/>
      </c>
      <c r="M24" s="454" t="str">
        <f>IF(D24="","",SUM(พค:ตค!AN23))</f>
        <v/>
      </c>
      <c r="N24" s="454" t="str">
        <f>IF(D24="","",SUM(พค:ตค!AO23))</f>
        <v/>
      </c>
      <c r="O24" s="557" t="str">
        <f t="shared" si="2"/>
        <v/>
      </c>
      <c r="P24" s="450" t="str">
        <f t="shared" si="0"/>
        <v/>
      </c>
      <c r="Q24" s="437"/>
      <c r="R24" s="430"/>
    </row>
    <row r="25" spans="2:18" ht="16.5" customHeight="1">
      <c r="B25" s="430"/>
      <c r="C25" s="415"/>
      <c r="D25" s="428" t="str">
        <f>IF(ข้อมูลนร.2!D22="","",ข้อมูลนร.2!D22)</f>
        <v/>
      </c>
      <c r="E25" s="453" t="str">
        <f>IF(พค!AK24="","",พค!AK24)</f>
        <v/>
      </c>
      <c r="F25" s="180" t="str">
        <f>IF(มิย!AK24="","",มิย!AK24)</f>
        <v/>
      </c>
      <c r="G25" s="180" t="str">
        <f>IF(กค!AK24="","",กค!AK24)</f>
        <v/>
      </c>
      <c r="H25" s="180" t="str">
        <f>IF(สค!AK24="","",สค!AK24)</f>
        <v/>
      </c>
      <c r="I25" s="180" t="str">
        <f>IF(กย!AK24="","",กย!AK24)</f>
        <v/>
      </c>
      <c r="J25" s="180" t="str">
        <f>IF(ตค!AK24="","",ตค!AK24)</f>
        <v/>
      </c>
      <c r="K25" s="450" t="str">
        <f t="shared" si="1"/>
        <v/>
      </c>
      <c r="L25" s="454" t="str">
        <f>IF(D25="","",SUM(พค:ตค!AM24))</f>
        <v/>
      </c>
      <c r="M25" s="454" t="str">
        <f>IF(D25="","",SUM(พค:ตค!AN24))</f>
        <v/>
      </c>
      <c r="N25" s="454" t="str">
        <f>IF(D25="","",SUM(พค:ตค!AO24))</f>
        <v/>
      </c>
      <c r="O25" s="557" t="str">
        <f t="shared" si="2"/>
        <v/>
      </c>
      <c r="P25" s="450" t="str">
        <f t="shared" si="0"/>
        <v/>
      </c>
      <c r="Q25" s="437"/>
      <c r="R25" s="430"/>
    </row>
    <row r="26" spans="2:18" ht="16.5" customHeight="1">
      <c r="B26" s="430"/>
      <c r="C26" s="415"/>
      <c r="D26" s="428" t="str">
        <f>IF(ข้อมูลนร.2!D23="","",ข้อมูลนร.2!D23)</f>
        <v/>
      </c>
      <c r="E26" s="453" t="str">
        <f>IF(พค!AK25="","",พค!AK25)</f>
        <v/>
      </c>
      <c r="F26" s="180" t="str">
        <f>IF(มิย!AK25="","",มิย!AK25)</f>
        <v/>
      </c>
      <c r="G26" s="180" t="str">
        <f>IF(กค!AK25="","",กค!AK25)</f>
        <v/>
      </c>
      <c r="H26" s="180" t="str">
        <f>IF(สค!AK25="","",สค!AK25)</f>
        <v/>
      </c>
      <c r="I26" s="180" t="str">
        <f>IF(กย!AK25="","",กย!AK25)</f>
        <v/>
      </c>
      <c r="J26" s="180" t="str">
        <f>IF(ตค!AK25="","",ตค!AK25)</f>
        <v/>
      </c>
      <c r="K26" s="450" t="str">
        <f t="shared" si="1"/>
        <v/>
      </c>
      <c r="L26" s="454" t="str">
        <f>IF(D26="","",SUM(พค:ตค!AM25))</f>
        <v/>
      </c>
      <c r="M26" s="454" t="str">
        <f>IF(D26="","",SUM(พค:ตค!AN25))</f>
        <v/>
      </c>
      <c r="N26" s="454" t="str">
        <f>IF(D26="","",SUM(พค:ตค!AO25))</f>
        <v/>
      </c>
      <c r="O26" s="557" t="str">
        <f t="shared" si="2"/>
        <v/>
      </c>
      <c r="P26" s="450" t="str">
        <f t="shared" si="0"/>
        <v/>
      </c>
      <c r="Q26" s="437"/>
      <c r="R26" s="430"/>
    </row>
    <row r="27" spans="2:18" ht="16.5" customHeight="1">
      <c r="B27" s="430"/>
      <c r="C27" s="415"/>
      <c r="D27" s="428" t="str">
        <f>IF(ข้อมูลนร.2!D24="","",ข้อมูลนร.2!D24)</f>
        <v/>
      </c>
      <c r="E27" s="453" t="str">
        <f>IF(พค!AK26="","",พค!AK26)</f>
        <v/>
      </c>
      <c r="F27" s="180" t="str">
        <f>IF(มิย!AK26="","",มิย!AK26)</f>
        <v/>
      </c>
      <c r="G27" s="180" t="str">
        <f>IF(กค!AK26="","",กค!AK26)</f>
        <v/>
      </c>
      <c r="H27" s="180" t="str">
        <f>IF(สค!AK26="","",สค!AK26)</f>
        <v/>
      </c>
      <c r="I27" s="180" t="str">
        <f>IF(กย!AK26="","",กย!AK26)</f>
        <v/>
      </c>
      <c r="J27" s="180" t="str">
        <f>IF(ตค!AK26="","",ตค!AK26)</f>
        <v/>
      </c>
      <c r="K27" s="450" t="str">
        <f t="shared" si="1"/>
        <v/>
      </c>
      <c r="L27" s="454" t="str">
        <f>IF(D27="","",SUM(พค:ตค!AM26))</f>
        <v/>
      </c>
      <c r="M27" s="454" t="str">
        <f>IF(D27="","",SUM(พค:ตค!AN26))</f>
        <v/>
      </c>
      <c r="N27" s="454" t="str">
        <f>IF(D27="","",SUM(พค:ตค!AO26))</f>
        <v/>
      </c>
      <c r="O27" s="557" t="str">
        <f t="shared" si="2"/>
        <v/>
      </c>
      <c r="P27" s="450" t="str">
        <f t="shared" si="0"/>
        <v/>
      </c>
      <c r="Q27" s="437"/>
      <c r="R27" s="430"/>
    </row>
    <row r="28" spans="2:18" ht="16.5" customHeight="1">
      <c r="B28" s="430"/>
      <c r="C28" s="415"/>
      <c r="D28" s="428" t="str">
        <f>IF(ข้อมูลนร.2!D25="","",ข้อมูลนร.2!D25)</f>
        <v/>
      </c>
      <c r="E28" s="453" t="str">
        <f>IF(พค!AK27="","",พค!AK27)</f>
        <v/>
      </c>
      <c r="F28" s="180" t="str">
        <f>IF(มิย!AK27="","",มิย!AK27)</f>
        <v/>
      </c>
      <c r="G28" s="180" t="str">
        <f>IF(กค!AK27="","",กค!AK27)</f>
        <v/>
      </c>
      <c r="H28" s="180" t="str">
        <f>IF(สค!AK27="","",สค!AK27)</f>
        <v/>
      </c>
      <c r="I28" s="180" t="str">
        <f>IF(กย!AK27="","",กย!AK27)</f>
        <v/>
      </c>
      <c r="J28" s="180" t="str">
        <f>IF(ตค!AK27="","",ตค!AK27)</f>
        <v/>
      </c>
      <c r="K28" s="450" t="str">
        <f t="shared" si="1"/>
        <v/>
      </c>
      <c r="L28" s="454" t="str">
        <f>IF(D28="","",SUM(พค:ตค!AM27))</f>
        <v/>
      </c>
      <c r="M28" s="454" t="str">
        <f>IF(D28="","",SUM(พค:ตค!AN27))</f>
        <v/>
      </c>
      <c r="N28" s="454" t="str">
        <f>IF(D28="","",SUM(พค:ตค!AO27))</f>
        <v/>
      </c>
      <c r="O28" s="557" t="str">
        <f t="shared" si="2"/>
        <v/>
      </c>
      <c r="P28" s="450" t="str">
        <f t="shared" si="0"/>
        <v/>
      </c>
      <c r="Q28" s="437"/>
      <c r="R28" s="430"/>
    </row>
    <row r="29" spans="2:18" ht="16.5" customHeight="1">
      <c r="B29" s="430"/>
      <c r="C29" s="415"/>
      <c r="D29" s="428" t="str">
        <f>IF(ข้อมูลนร.2!D26="","",ข้อมูลนร.2!D26)</f>
        <v/>
      </c>
      <c r="E29" s="453" t="str">
        <f>IF(พค!AK28="","",พค!AK28)</f>
        <v/>
      </c>
      <c r="F29" s="180" t="str">
        <f>IF(มิย!AK28="","",มิย!AK28)</f>
        <v/>
      </c>
      <c r="G29" s="180" t="str">
        <f>IF(กค!AK28="","",กค!AK28)</f>
        <v/>
      </c>
      <c r="H29" s="180" t="str">
        <f>IF(สค!AK28="","",สค!AK28)</f>
        <v/>
      </c>
      <c r="I29" s="180" t="str">
        <f>IF(กย!AK28="","",กย!AK28)</f>
        <v/>
      </c>
      <c r="J29" s="180" t="str">
        <f>IF(ตค!AK28="","",ตค!AK28)</f>
        <v/>
      </c>
      <c r="K29" s="450" t="str">
        <f t="shared" si="1"/>
        <v/>
      </c>
      <c r="L29" s="454" t="str">
        <f>IF(D29="","",SUM(พค:ตค!AM28))</f>
        <v/>
      </c>
      <c r="M29" s="454" t="str">
        <f>IF(D29="","",SUM(พค:ตค!AN28))</f>
        <v/>
      </c>
      <c r="N29" s="454" t="str">
        <f>IF(D29="","",SUM(พค:ตค!AO28))</f>
        <v/>
      </c>
      <c r="O29" s="557" t="str">
        <f t="shared" si="2"/>
        <v/>
      </c>
      <c r="P29" s="450" t="str">
        <f t="shared" si="0"/>
        <v/>
      </c>
      <c r="Q29" s="437"/>
      <c r="R29" s="430"/>
    </row>
    <row r="30" spans="2:18" ht="16.5" customHeight="1">
      <c r="B30" s="430"/>
      <c r="C30" s="415"/>
      <c r="D30" s="428" t="str">
        <f>IF(ข้อมูลนร.2!D27="","",ข้อมูลนร.2!D27)</f>
        <v/>
      </c>
      <c r="E30" s="453" t="str">
        <f>IF(พค!AK29="","",พค!AK29)</f>
        <v/>
      </c>
      <c r="F30" s="180" t="str">
        <f>IF(มิย!AK29="","",มิย!AK29)</f>
        <v/>
      </c>
      <c r="G30" s="180" t="str">
        <f>IF(กค!AK29="","",กค!AK29)</f>
        <v/>
      </c>
      <c r="H30" s="180" t="str">
        <f>IF(สค!AK29="","",สค!AK29)</f>
        <v/>
      </c>
      <c r="I30" s="180" t="str">
        <f>IF(กย!AK29="","",กย!AK29)</f>
        <v/>
      </c>
      <c r="J30" s="180" t="str">
        <f>IF(ตค!AK29="","",ตค!AK29)</f>
        <v/>
      </c>
      <c r="K30" s="450" t="str">
        <f t="shared" si="1"/>
        <v/>
      </c>
      <c r="L30" s="454" t="str">
        <f>IF(D30="","",SUM(พค:ตค!AM29))</f>
        <v/>
      </c>
      <c r="M30" s="454" t="str">
        <f>IF(D30="","",SUM(พค:ตค!AN29))</f>
        <v/>
      </c>
      <c r="N30" s="454" t="str">
        <f>IF(D30="","",SUM(พค:ตค!AO29))</f>
        <v/>
      </c>
      <c r="O30" s="557" t="str">
        <f t="shared" si="2"/>
        <v/>
      </c>
      <c r="P30" s="450" t="str">
        <f t="shared" si="0"/>
        <v/>
      </c>
      <c r="Q30" s="437"/>
      <c r="R30" s="430"/>
    </row>
    <row r="31" spans="2:18" ht="16.5" customHeight="1">
      <c r="B31" s="430"/>
      <c r="C31" s="415"/>
      <c r="D31" s="428" t="str">
        <f>IF(ข้อมูลนร.2!D28="","",ข้อมูลนร.2!D28)</f>
        <v/>
      </c>
      <c r="E31" s="453" t="str">
        <f>IF(พค!AK30="","",พค!AK30)</f>
        <v/>
      </c>
      <c r="F31" s="180" t="str">
        <f>IF(มิย!AK30="","",มิย!AK30)</f>
        <v/>
      </c>
      <c r="G31" s="180" t="str">
        <f>IF(กค!AK30="","",กค!AK30)</f>
        <v/>
      </c>
      <c r="H31" s="180" t="str">
        <f>IF(สค!AK30="","",สค!AK30)</f>
        <v/>
      </c>
      <c r="I31" s="180" t="str">
        <f>IF(กย!AK30="","",กย!AK30)</f>
        <v/>
      </c>
      <c r="J31" s="180" t="str">
        <f>IF(ตค!AK30="","",ตค!AK30)</f>
        <v/>
      </c>
      <c r="K31" s="450" t="str">
        <f t="shared" si="1"/>
        <v/>
      </c>
      <c r="L31" s="454" t="str">
        <f>IF(D31="","",SUM(พค:ตค!AM30))</f>
        <v/>
      </c>
      <c r="M31" s="454" t="str">
        <f>IF(D31="","",SUM(พค:ตค!AN30))</f>
        <v/>
      </c>
      <c r="N31" s="454" t="str">
        <f>IF(D31="","",SUM(พค:ตค!AO30))</f>
        <v/>
      </c>
      <c r="O31" s="557" t="str">
        <f t="shared" si="2"/>
        <v/>
      </c>
      <c r="P31" s="450" t="str">
        <f t="shared" si="0"/>
        <v/>
      </c>
      <c r="Q31" s="437"/>
      <c r="R31" s="430"/>
    </row>
    <row r="32" spans="2:18" ht="16.5" customHeight="1">
      <c r="B32" s="430"/>
      <c r="C32" s="415"/>
      <c r="D32" s="428" t="str">
        <f>IF(ข้อมูลนร.2!D29="","",ข้อมูลนร.2!D29)</f>
        <v/>
      </c>
      <c r="E32" s="453" t="str">
        <f>IF(พค!AK31="","",พค!AK31)</f>
        <v/>
      </c>
      <c r="F32" s="180" t="str">
        <f>IF(มิย!AK31="","",มิย!AK31)</f>
        <v/>
      </c>
      <c r="G32" s="180" t="str">
        <f>IF(กค!AK31="","",กค!AK31)</f>
        <v/>
      </c>
      <c r="H32" s="180" t="str">
        <f>IF(สค!AK31="","",สค!AK31)</f>
        <v/>
      </c>
      <c r="I32" s="180" t="str">
        <f>IF(กย!AK31="","",กย!AK31)</f>
        <v/>
      </c>
      <c r="J32" s="180" t="str">
        <f>IF(ตค!AK31="","",ตค!AK31)</f>
        <v/>
      </c>
      <c r="K32" s="450" t="str">
        <f t="shared" si="1"/>
        <v/>
      </c>
      <c r="L32" s="454" t="str">
        <f>IF(D32="","",SUM(พค:ตค!AM31))</f>
        <v/>
      </c>
      <c r="M32" s="454" t="str">
        <f>IF(D32="","",SUM(พค:ตค!AN31))</f>
        <v/>
      </c>
      <c r="N32" s="454" t="str">
        <f>IF(D32="","",SUM(พค:ตค!AO31))</f>
        <v/>
      </c>
      <c r="O32" s="557" t="str">
        <f t="shared" si="2"/>
        <v/>
      </c>
      <c r="P32" s="450" t="str">
        <f t="shared" si="0"/>
        <v/>
      </c>
      <c r="Q32" s="437"/>
      <c r="R32" s="430"/>
    </row>
    <row r="33" spans="2:18" ht="16.5" customHeight="1">
      <c r="B33" s="430"/>
      <c r="C33" s="415"/>
      <c r="D33" s="428" t="str">
        <f>IF(ข้อมูลนร.2!D30="","",ข้อมูลนร.2!D30)</f>
        <v/>
      </c>
      <c r="E33" s="453" t="str">
        <f>IF(พค!AK32="","",พค!AK32)</f>
        <v/>
      </c>
      <c r="F33" s="180" t="str">
        <f>IF(มิย!AK32="","",มิย!AK32)</f>
        <v/>
      </c>
      <c r="G33" s="180" t="str">
        <f>IF(กค!AK32="","",กค!AK32)</f>
        <v/>
      </c>
      <c r="H33" s="180" t="str">
        <f>IF(สค!AK32="","",สค!AK32)</f>
        <v/>
      </c>
      <c r="I33" s="180" t="str">
        <f>IF(กย!AK32="","",กย!AK32)</f>
        <v/>
      </c>
      <c r="J33" s="180" t="str">
        <f>IF(ตค!AK32="","",ตค!AK32)</f>
        <v/>
      </c>
      <c r="K33" s="450" t="str">
        <f t="shared" si="1"/>
        <v/>
      </c>
      <c r="L33" s="454" t="str">
        <f>IF(D33="","",SUM(พค:ตค!AM32))</f>
        <v/>
      </c>
      <c r="M33" s="454" t="str">
        <f>IF(D33="","",SUM(พค:ตค!AN32))</f>
        <v/>
      </c>
      <c r="N33" s="454" t="str">
        <f>IF(D33="","",SUM(พค:ตค!AO32))</f>
        <v/>
      </c>
      <c r="O33" s="557" t="str">
        <f t="shared" si="2"/>
        <v/>
      </c>
      <c r="P33" s="450" t="str">
        <f t="shared" si="0"/>
        <v/>
      </c>
      <c r="Q33" s="437"/>
      <c r="R33" s="430"/>
    </row>
    <row r="34" spans="2:18" ht="16.5" customHeight="1">
      <c r="B34" s="430"/>
      <c r="C34" s="415"/>
      <c r="D34" s="428" t="str">
        <f>IF(ข้อมูลนร.2!D31="","",ข้อมูลนร.2!D31)</f>
        <v/>
      </c>
      <c r="E34" s="453" t="str">
        <f>IF(พค!AK33="","",พค!AK33)</f>
        <v/>
      </c>
      <c r="F34" s="180" t="str">
        <f>IF(มิย!AK33="","",มิย!AK33)</f>
        <v/>
      </c>
      <c r="G34" s="180" t="str">
        <f>IF(กค!AK33="","",กค!AK33)</f>
        <v/>
      </c>
      <c r="H34" s="180" t="str">
        <f>IF(สค!AK33="","",สค!AK33)</f>
        <v/>
      </c>
      <c r="I34" s="180" t="str">
        <f>IF(กย!AK33="","",กย!AK33)</f>
        <v/>
      </c>
      <c r="J34" s="180" t="str">
        <f>IF(ตค!AK33="","",ตค!AK33)</f>
        <v/>
      </c>
      <c r="K34" s="450" t="str">
        <f t="shared" si="1"/>
        <v/>
      </c>
      <c r="L34" s="454" t="str">
        <f>IF(D34="","",SUM(พค:ตค!AM33))</f>
        <v/>
      </c>
      <c r="M34" s="454" t="str">
        <f>IF(D34="","",SUM(พค:ตค!AN33))</f>
        <v/>
      </c>
      <c r="N34" s="454" t="str">
        <f>IF(D34="","",SUM(พค:ตค!AO33))</f>
        <v/>
      </c>
      <c r="O34" s="557" t="str">
        <f t="shared" si="2"/>
        <v/>
      </c>
      <c r="P34" s="450" t="str">
        <f t="shared" si="0"/>
        <v/>
      </c>
      <c r="Q34" s="437"/>
      <c r="R34" s="430"/>
    </row>
    <row r="35" spans="2:18" ht="16.5" customHeight="1">
      <c r="B35" s="430"/>
      <c r="C35" s="415"/>
      <c r="D35" s="428" t="str">
        <f>IF(ข้อมูลนร.2!D32="","",ข้อมูลนร.2!D32)</f>
        <v/>
      </c>
      <c r="E35" s="453" t="str">
        <f>IF(พค!AK34="","",พค!AK34)</f>
        <v/>
      </c>
      <c r="F35" s="180" t="str">
        <f>IF(มิย!AK34="","",มิย!AK34)</f>
        <v/>
      </c>
      <c r="G35" s="180" t="str">
        <f>IF(กค!AK34="","",กค!AK34)</f>
        <v/>
      </c>
      <c r="H35" s="180" t="str">
        <f>IF(สค!AK34="","",สค!AK34)</f>
        <v/>
      </c>
      <c r="I35" s="180" t="str">
        <f>IF(กย!AK34="","",กย!AK34)</f>
        <v/>
      </c>
      <c r="J35" s="180" t="str">
        <f>IF(ตค!AK34="","",ตค!AK34)</f>
        <v/>
      </c>
      <c r="K35" s="450" t="str">
        <f t="shared" si="1"/>
        <v/>
      </c>
      <c r="L35" s="454" t="str">
        <f>IF(D35="","",SUM(พค:ตค!AM34))</f>
        <v/>
      </c>
      <c r="M35" s="454" t="str">
        <f>IF(D35="","",SUM(พค:ตค!AN34))</f>
        <v/>
      </c>
      <c r="N35" s="454" t="str">
        <f>IF(D35="","",SUM(พค:ตค!AO34))</f>
        <v/>
      </c>
      <c r="O35" s="557" t="str">
        <f t="shared" si="2"/>
        <v/>
      </c>
      <c r="P35" s="450" t="str">
        <f t="shared" si="0"/>
        <v/>
      </c>
      <c r="Q35" s="437"/>
      <c r="R35" s="430"/>
    </row>
    <row r="36" spans="2:18" ht="16.5" customHeight="1">
      <c r="B36" s="430"/>
      <c r="C36" s="415"/>
      <c r="D36" s="428" t="str">
        <f>IF(ข้อมูลนร.2!D33="","",ข้อมูลนร.2!D33)</f>
        <v/>
      </c>
      <c r="E36" s="453" t="str">
        <f>IF(พค!AK35="","",พค!AK35)</f>
        <v/>
      </c>
      <c r="F36" s="180" t="str">
        <f>IF(มิย!AK35="","",มิย!AK35)</f>
        <v/>
      </c>
      <c r="G36" s="180" t="str">
        <f>IF(กค!AK35="","",กค!AK35)</f>
        <v/>
      </c>
      <c r="H36" s="180" t="str">
        <f>IF(สค!AK35="","",สค!AK35)</f>
        <v/>
      </c>
      <c r="I36" s="180" t="str">
        <f>IF(กย!AK35="","",กย!AK35)</f>
        <v/>
      </c>
      <c r="J36" s="180" t="str">
        <f>IF(ตค!AK35="","",ตค!AK35)</f>
        <v/>
      </c>
      <c r="K36" s="450" t="str">
        <f t="shared" si="1"/>
        <v/>
      </c>
      <c r="L36" s="454" t="str">
        <f>IF(D36="","",SUM(พค:ตค!AM35))</f>
        <v/>
      </c>
      <c r="M36" s="454" t="str">
        <f>IF(D36="","",SUM(พค:ตค!AN35))</f>
        <v/>
      </c>
      <c r="N36" s="454" t="str">
        <f>IF(D36="","",SUM(พค:ตค!AO35))</f>
        <v/>
      </c>
      <c r="O36" s="557" t="str">
        <f t="shared" si="2"/>
        <v/>
      </c>
      <c r="P36" s="450" t="str">
        <f t="shared" si="0"/>
        <v/>
      </c>
      <c r="Q36" s="437"/>
      <c r="R36" s="430"/>
    </row>
    <row r="37" spans="2:18" ht="16.5" customHeight="1">
      <c r="B37" s="430"/>
      <c r="C37" s="415"/>
      <c r="D37" s="428" t="str">
        <f>IF(ข้อมูลนร.2!D34="","",ข้อมูลนร.2!D34)</f>
        <v/>
      </c>
      <c r="E37" s="453" t="str">
        <f>IF(พค!AK36="","",พค!AK36)</f>
        <v/>
      </c>
      <c r="F37" s="180" t="str">
        <f>IF(มิย!AK36="","",มิย!AK36)</f>
        <v/>
      </c>
      <c r="G37" s="180" t="str">
        <f>IF(กค!AK36="","",กค!AK36)</f>
        <v/>
      </c>
      <c r="H37" s="180" t="str">
        <f>IF(สค!AK36="","",สค!AK36)</f>
        <v/>
      </c>
      <c r="I37" s="180" t="str">
        <f>IF(กย!AK36="","",กย!AK36)</f>
        <v/>
      </c>
      <c r="J37" s="180" t="str">
        <f>IF(ตค!AK36="","",ตค!AK36)</f>
        <v/>
      </c>
      <c r="K37" s="450" t="str">
        <f t="shared" si="1"/>
        <v/>
      </c>
      <c r="L37" s="454" t="str">
        <f>IF(D37="","",SUM(พค:ตค!AM36))</f>
        <v/>
      </c>
      <c r="M37" s="454" t="str">
        <f>IF(D37="","",SUM(พค:ตค!AN36))</f>
        <v/>
      </c>
      <c r="N37" s="454" t="str">
        <f>IF(D37="","",SUM(พค:ตค!AO36))</f>
        <v/>
      </c>
      <c r="O37" s="557" t="str">
        <f t="shared" si="2"/>
        <v/>
      </c>
      <c r="P37" s="450" t="str">
        <f t="shared" si="0"/>
        <v/>
      </c>
      <c r="Q37" s="437"/>
      <c r="R37" s="430"/>
    </row>
    <row r="38" spans="2:18" ht="16.5" customHeight="1">
      <c r="B38" s="430"/>
      <c r="C38" s="415"/>
      <c r="D38" s="428" t="str">
        <f>IF(ข้อมูลนร.2!D35="","",ข้อมูลนร.2!D35)</f>
        <v/>
      </c>
      <c r="E38" s="453" t="str">
        <f>IF(พค!AK37="","",พค!AK37)</f>
        <v/>
      </c>
      <c r="F38" s="180" t="str">
        <f>IF(มิย!AK37="","",มิย!AK37)</f>
        <v/>
      </c>
      <c r="G38" s="180" t="str">
        <f>IF(กค!AK37="","",กค!AK37)</f>
        <v/>
      </c>
      <c r="H38" s="180" t="str">
        <f>IF(สค!AK37="","",สค!AK37)</f>
        <v/>
      </c>
      <c r="I38" s="180" t="str">
        <f>IF(กย!AK37="","",กย!AK37)</f>
        <v/>
      </c>
      <c r="J38" s="180" t="str">
        <f>IF(ตค!AK37="","",ตค!AK37)</f>
        <v/>
      </c>
      <c r="K38" s="450" t="str">
        <f t="shared" si="1"/>
        <v/>
      </c>
      <c r="L38" s="454" t="str">
        <f>IF(D38="","",SUM(พค:ตค!AM37))</f>
        <v/>
      </c>
      <c r="M38" s="454" t="str">
        <f>IF(D38="","",SUM(พค:ตค!AN37))</f>
        <v/>
      </c>
      <c r="N38" s="454" t="str">
        <f>IF(D38="","",SUM(พค:ตค!AO37))</f>
        <v/>
      </c>
      <c r="O38" s="557" t="str">
        <f t="shared" si="2"/>
        <v/>
      </c>
      <c r="P38" s="450" t="str">
        <f t="shared" si="0"/>
        <v/>
      </c>
      <c r="Q38" s="437"/>
      <c r="R38" s="430"/>
    </row>
    <row r="39" spans="2:18" ht="16.5" customHeight="1">
      <c r="B39" s="430"/>
      <c r="C39" s="415"/>
      <c r="D39" s="428" t="str">
        <f>IF(ข้อมูลนร.2!D36="","",ข้อมูลนร.2!D36)</f>
        <v/>
      </c>
      <c r="E39" s="453" t="str">
        <f>IF(พค!AK38="","",พค!AK38)</f>
        <v/>
      </c>
      <c r="F39" s="180" t="str">
        <f>IF(มิย!AK38="","",มิย!AK38)</f>
        <v/>
      </c>
      <c r="G39" s="180" t="str">
        <f>IF(กค!AK38="","",กค!AK38)</f>
        <v/>
      </c>
      <c r="H39" s="180" t="str">
        <f>IF(สค!AK38="","",สค!AK38)</f>
        <v/>
      </c>
      <c r="I39" s="180" t="str">
        <f>IF(กย!AK38="","",กย!AK38)</f>
        <v/>
      </c>
      <c r="J39" s="180" t="str">
        <f>IF(ตค!AK38="","",ตค!AK38)</f>
        <v/>
      </c>
      <c r="K39" s="450" t="str">
        <f t="shared" si="1"/>
        <v/>
      </c>
      <c r="L39" s="454" t="str">
        <f>IF(D39="","",SUM(พค:ตค!AM38))</f>
        <v/>
      </c>
      <c r="M39" s="454" t="str">
        <f>IF(D39="","",SUM(พค:ตค!AN38))</f>
        <v/>
      </c>
      <c r="N39" s="454" t="str">
        <f>IF(D39="","",SUM(พค:ตค!AO38))</f>
        <v/>
      </c>
      <c r="O39" s="557" t="str">
        <f t="shared" si="2"/>
        <v/>
      </c>
      <c r="P39" s="450" t="str">
        <f t="shared" si="0"/>
        <v/>
      </c>
      <c r="Q39" s="437"/>
      <c r="R39" s="430"/>
    </row>
    <row r="40" spans="2:18" ht="16.5" customHeight="1">
      <c r="B40" s="430"/>
      <c r="C40" s="415"/>
      <c r="D40" s="428" t="str">
        <f>IF(ข้อมูลนร.2!D37="","",ข้อมูลนร.2!D37)</f>
        <v/>
      </c>
      <c r="E40" s="453" t="str">
        <f>IF(พค!AK39="","",พค!AK39)</f>
        <v/>
      </c>
      <c r="F40" s="180" t="str">
        <f>IF(มิย!AK39="","",มิย!AK39)</f>
        <v/>
      </c>
      <c r="G40" s="180" t="str">
        <f>IF(กค!AK39="","",กค!AK39)</f>
        <v/>
      </c>
      <c r="H40" s="180" t="str">
        <f>IF(สค!AK39="","",สค!AK39)</f>
        <v/>
      </c>
      <c r="I40" s="180" t="str">
        <f>IF(กย!AK39="","",กย!AK39)</f>
        <v/>
      </c>
      <c r="J40" s="180" t="str">
        <f>IF(ตค!AK39="","",ตค!AK39)</f>
        <v/>
      </c>
      <c r="K40" s="450" t="str">
        <f t="shared" si="1"/>
        <v/>
      </c>
      <c r="L40" s="454" t="str">
        <f>IF(D40="","",SUM(พค:ตค!AM39))</f>
        <v/>
      </c>
      <c r="M40" s="454" t="str">
        <f>IF(D40="","",SUM(พค:ตค!AN39))</f>
        <v/>
      </c>
      <c r="N40" s="454" t="str">
        <f>IF(D40="","",SUM(พค:ตค!AO39))</f>
        <v/>
      </c>
      <c r="O40" s="557" t="str">
        <f t="shared" si="2"/>
        <v/>
      </c>
      <c r="P40" s="450" t="str">
        <f t="shared" si="0"/>
        <v/>
      </c>
      <c r="Q40" s="437"/>
      <c r="R40" s="430"/>
    </row>
    <row r="41" spans="2:18" ht="16.5" customHeight="1">
      <c r="B41" s="430"/>
      <c r="C41" s="415"/>
      <c r="D41" s="428" t="str">
        <f>IF(ข้อมูลนร.2!D38="","",ข้อมูลนร.2!D38)</f>
        <v/>
      </c>
      <c r="E41" s="453" t="str">
        <f>IF(พค!AK40="","",พค!AK40)</f>
        <v/>
      </c>
      <c r="F41" s="180" t="str">
        <f>IF(มิย!AK40="","",มิย!AK40)</f>
        <v/>
      </c>
      <c r="G41" s="180" t="str">
        <f>IF(กค!AK40="","",กค!AK40)</f>
        <v/>
      </c>
      <c r="H41" s="180" t="str">
        <f>IF(สค!AK40="","",สค!AK40)</f>
        <v/>
      </c>
      <c r="I41" s="180" t="str">
        <f>IF(กย!AK40="","",กย!AK40)</f>
        <v/>
      </c>
      <c r="J41" s="180" t="str">
        <f>IF(ตค!AK40="","",ตค!AK40)</f>
        <v/>
      </c>
      <c r="K41" s="450" t="str">
        <f t="shared" si="1"/>
        <v/>
      </c>
      <c r="L41" s="454" t="str">
        <f>IF(D41="","",SUM(พค:ตค!AM40))</f>
        <v/>
      </c>
      <c r="M41" s="454" t="str">
        <f>IF(D41="","",SUM(พค:ตค!AN40))</f>
        <v/>
      </c>
      <c r="N41" s="454" t="str">
        <f>IF(D41="","",SUM(พค:ตค!AO40))</f>
        <v/>
      </c>
      <c r="O41" s="557" t="str">
        <f t="shared" si="2"/>
        <v/>
      </c>
      <c r="P41" s="450" t="str">
        <f t="shared" si="0"/>
        <v/>
      </c>
      <c r="Q41" s="437"/>
      <c r="R41" s="430"/>
    </row>
    <row r="42" spans="2:18" ht="16.5" customHeight="1">
      <c r="B42" s="430"/>
      <c r="C42" s="415"/>
      <c r="D42" s="428" t="str">
        <f>IF(ข้อมูลนร.2!D39="","",ข้อมูลนร.2!D39)</f>
        <v/>
      </c>
      <c r="E42" s="453" t="str">
        <f>IF(พค!AK41="","",พค!AK41)</f>
        <v/>
      </c>
      <c r="F42" s="180" t="str">
        <f>IF(มิย!AK41="","",มิย!AK41)</f>
        <v/>
      </c>
      <c r="G42" s="180" t="str">
        <f>IF(กค!AK41="","",กค!AK41)</f>
        <v/>
      </c>
      <c r="H42" s="180" t="str">
        <f>IF(สค!AK41="","",สค!AK41)</f>
        <v/>
      </c>
      <c r="I42" s="180" t="str">
        <f>IF(กย!AK41="","",กย!AK41)</f>
        <v/>
      </c>
      <c r="J42" s="180" t="str">
        <f>IF(ตค!AK41="","",ตค!AK41)</f>
        <v/>
      </c>
      <c r="K42" s="450" t="str">
        <f t="shared" si="1"/>
        <v/>
      </c>
      <c r="L42" s="454" t="str">
        <f>IF(D42="","",SUM(พค:ตค!AM41))</f>
        <v/>
      </c>
      <c r="M42" s="454" t="str">
        <f>IF(D42="","",SUM(พค:ตค!AN41))</f>
        <v/>
      </c>
      <c r="N42" s="454" t="str">
        <f>IF(D42="","",SUM(พค:ตค!AO41))</f>
        <v/>
      </c>
      <c r="O42" s="557" t="str">
        <f t="shared" si="2"/>
        <v/>
      </c>
      <c r="P42" s="450" t="str">
        <f t="shared" si="0"/>
        <v/>
      </c>
      <c r="Q42" s="437"/>
      <c r="R42" s="430"/>
    </row>
    <row r="43" spans="2:18" ht="16.5" customHeight="1">
      <c r="B43" s="430"/>
      <c r="C43" s="415"/>
      <c r="D43" s="428" t="str">
        <f>IF(ข้อมูลนร.2!D40="","",ข้อมูลนร.2!D40)</f>
        <v/>
      </c>
      <c r="E43" s="453" t="str">
        <f>IF(พค!AK42="","",พค!AK42)</f>
        <v/>
      </c>
      <c r="F43" s="180" t="str">
        <f>IF(มิย!AK42="","",มิย!AK42)</f>
        <v/>
      </c>
      <c r="G43" s="180" t="str">
        <f>IF(กค!AK42="","",กค!AK42)</f>
        <v/>
      </c>
      <c r="H43" s="180" t="str">
        <f>IF(สค!AK42="","",สค!AK42)</f>
        <v/>
      </c>
      <c r="I43" s="180" t="str">
        <f>IF(กย!AK42="","",กย!AK42)</f>
        <v/>
      </c>
      <c r="J43" s="180" t="str">
        <f>IF(ตค!AK42="","",ตค!AK42)</f>
        <v/>
      </c>
      <c r="K43" s="450" t="str">
        <f t="shared" si="1"/>
        <v/>
      </c>
      <c r="L43" s="454" t="str">
        <f>IF(D43="","",SUM(พค:ตค!AM42))</f>
        <v/>
      </c>
      <c r="M43" s="454" t="str">
        <f>IF(D43="","",SUM(พค:ตค!AN42))</f>
        <v/>
      </c>
      <c r="N43" s="454" t="str">
        <f>IF(D43="","",SUM(พค:ตค!AO42))</f>
        <v/>
      </c>
      <c r="O43" s="557" t="str">
        <f t="shared" si="2"/>
        <v/>
      </c>
      <c r="P43" s="450" t="str">
        <f t="shared" si="0"/>
        <v/>
      </c>
      <c r="Q43" s="437"/>
      <c r="R43" s="430"/>
    </row>
    <row r="44" spans="2:18" ht="16.5" customHeight="1">
      <c r="B44" s="430"/>
      <c r="C44" s="415"/>
      <c r="D44" s="428" t="str">
        <f>IF(ข้อมูลนร.2!D41="","",ข้อมูลนร.2!D41)</f>
        <v/>
      </c>
      <c r="E44" s="453" t="str">
        <f>IF(พค!AK43="","",พค!AK43)</f>
        <v/>
      </c>
      <c r="F44" s="180" t="str">
        <f>IF(มิย!AK43="","",มิย!AK43)</f>
        <v/>
      </c>
      <c r="G44" s="180" t="str">
        <f>IF(กค!AK43="","",กค!AK43)</f>
        <v/>
      </c>
      <c r="H44" s="180" t="str">
        <f>IF(สค!AK43="","",สค!AK43)</f>
        <v/>
      </c>
      <c r="I44" s="180" t="str">
        <f>IF(กย!AK43="","",กย!AK43)</f>
        <v/>
      </c>
      <c r="J44" s="180" t="str">
        <f>IF(ตค!AK43="","",ตค!AK43)</f>
        <v/>
      </c>
      <c r="K44" s="450" t="str">
        <f t="shared" si="1"/>
        <v/>
      </c>
      <c r="L44" s="454" t="str">
        <f>IF(D44="","",SUM(พค:ตค!AM43))</f>
        <v/>
      </c>
      <c r="M44" s="454" t="str">
        <f>IF(D44="","",SUM(พค:ตค!AN43))</f>
        <v/>
      </c>
      <c r="N44" s="454" t="str">
        <f>IF(D44="","",SUM(พค:ตค!AO43))</f>
        <v/>
      </c>
      <c r="O44" s="557" t="str">
        <f t="shared" si="2"/>
        <v/>
      </c>
      <c r="P44" s="450" t="str">
        <f t="shared" si="0"/>
        <v/>
      </c>
      <c r="Q44" s="437"/>
      <c r="R44" s="430"/>
    </row>
    <row r="45" spans="2:18" ht="16.5" customHeight="1">
      <c r="B45" s="430"/>
      <c r="C45" s="415"/>
      <c r="D45" s="428" t="str">
        <f>IF(ข้อมูลนร.2!D42="","",ข้อมูลนร.2!D42)</f>
        <v/>
      </c>
      <c r="E45" s="453" t="str">
        <f>IF(พค!AK44="","",พค!AK44)</f>
        <v/>
      </c>
      <c r="F45" s="180" t="str">
        <f>IF(มิย!AK44="","",มิย!AK44)</f>
        <v/>
      </c>
      <c r="G45" s="180" t="str">
        <f>IF(กค!AK44="","",กค!AK44)</f>
        <v/>
      </c>
      <c r="H45" s="180" t="str">
        <f>IF(สค!AK44="","",สค!AK44)</f>
        <v/>
      </c>
      <c r="I45" s="180" t="str">
        <f>IF(กย!AK44="","",กย!AK44)</f>
        <v/>
      </c>
      <c r="J45" s="180" t="str">
        <f>IF(ตค!AK44="","",ตค!AK44)</f>
        <v/>
      </c>
      <c r="K45" s="450" t="str">
        <f t="shared" si="1"/>
        <v/>
      </c>
      <c r="L45" s="454" t="str">
        <f>IF(D45="","",SUM(พค:ตค!AM44))</f>
        <v/>
      </c>
      <c r="M45" s="454" t="str">
        <f>IF(D45="","",SUM(พค:ตค!AN44))</f>
        <v/>
      </c>
      <c r="N45" s="454" t="str">
        <f>IF(D45="","",SUM(พค:ตค!AO44))</f>
        <v/>
      </c>
      <c r="O45" s="557" t="str">
        <f t="shared" si="2"/>
        <v/>
      </c>
      <c r="P45" s="450" t="str">
        <f t="shared" si="0"/>
        <v/>
      </c>
      <c r="Q45" s="437"/>
      <c r="R45" s="430"/>
    </row>
    <row r="46" spans="2:18" ht="16.5" customHeight="1">
      <c r="B46" s="430"/>
      <c r="C46" s="415"/>
      <c r="D46" s="428" t="str">
        <f>IF(ข้อมูลนร.2!D43="","",ข้อมูลนร.2!D43)</f>
        <v/>
      </c>
      <c r="E46" s="453" t="str">
        <f>IF(พค!AK45="","",พค!AK45)</f>
        <v/>
      </c>
      <c r="F46" s="180" t="str">
        <f>IF(มิย!AK45="","",มิย!AK45)</f>
        <v/>
      </c>
      <c r="G46" s="180" t="str">
        <f>IF(กค!AK45="","",กค!AK45)</f>
        <v/>
      </c>
      <c r="H46" s="180" t="str">
        <f>IF(สค!AK45="","",สค!AK45)</f>
        <v/>
      </c>
      <c r="I46" s="180" t="str">
        <f>IF(กย!AK45="","",กย!AK45)</f>
        <v/>
      </c>
      <c r="J46" s="180" t="str">
        <f>IF(ตค!AK45="","",ตค!AK45)</f>
        <v/>
      </c>
      <c r="K46" s="450" t="str">
        <f t="shared" si="1"/>
        <v/>
      </c>
      <c r="L46" s="454" t="str">
        <f>IF(D46="","",SUM(พค:ตค!AM45))</f>
        <v/>
      </c>
      <c r="M46" s="454" t="str">
        <f>IF(D46="","",SUM(พค:ตค!AN45))</f>
        <v/>
      </c>
      <c r="N46" s="454" t="str">
        <f>IF(D46="","",SUM(พค:ตค!AO45))</f>
        <v/>
      </c>
      <c r="O46" s="557" t="str">
        <f t="shared" si="2"/>
        <v/>
      </c>
      <c r="P46" s="450" t="str">
        <f t="shared" si="0"/>
        <v/>
      </c>
      <c r="Q46" s="437"/>
      <c r="R46" s="430"/>
    </row>
    <row r="47" spans="2:18" ht="16.5" customHeight="1">
      <c r="B47" s="430"/>
      <c r="C47" s="415"/>
      <c r="D47" s="428" t="str">
        <f>IF(ข้อมูลนร.2!D44="","",ข้อมูลนร.2!D44)</f>
        <v/>
      </c>
      <c r="E47" s="453" t="str">
        <f>IF(พค!AK46="","",พค!AK46)</f>
        <v/>
      </c>
      <c r="F47" s="180" t="str">
        <f>IF(มิย!AK46="","",มิย!AK46)</f>
        <v/>
      </c>
      <c r="G47" s="180" t="str">
        <f>IF(กค!AK46="","",กค!AK46)</f>
        <v/>
      </c>
      <c r="H47" s="180" t="str">
        <f>IF(สค!AK46="","",สค!AK46)</f>
        <v/>
      </c>
      <c r="I47" s="180" t="str">
        <f>IF(กย!AK46="","",กย!AK46)</f>
        <v/>
      </c>
      <c r="J47" s="180" t="str">
        <f>IF(ตค!AK46="","",ตค!AK46)</f>
        <v/>
      </c>
      <c r="K47" s="450" t="str">
        <f t="shared" si="1"/>
        <v/>
      </c>
      <c r="L47" s="454" t="str">
        <f>IF(D47="","",SUM(พค:ตค!AM46))</f>
        <v/>
      </c>
      <c r="M47" s="454" t="str">
        <f>IF(D47="","",SUM(พค:ตค!AN46))</f>
        <v/>
      </c>
      <c r="N47" s="454" t="str">
        <f>IF(D47="","",SUM(พค:ตค!AO46))</f>
        <v/>
      </c>
      <c r="O47" s="557" t="str">
        <f t="shared" si="2"/>
        <v/>
      </c>
      <c r="P47" s="450" t="str">
        <f t="shared" si="0"/>
        <v/>
      </c>
      <c r="Q47" s="437"/>
      <c r="R47" s="430"/>
    </row>
    <row r="48" spans="2:18" ht="16.5" customHeight="1">
      <c r="B48" s="430"/>
      <c r="C48" s="415"/>
      <c r="D48" s="428" t="str">
        <f>IF(ข้อมูลนร.2!D45="","",ข้อมูลนร.2!D45)</f>
        <v/>
      </c>
      <c r="E48" s="453" t="str">
        <f>IF(พค!AK47="","",พค!AK47)</f>
        <v/>
      </c>
      <c r="F48" s="180" t="str">
        <f>IF(มิย!AK47="","",มิย!AK47)</f>
        <v/>
      </c>
      <c r="G48" s="180" t="str">
        <f>IF(กค!AK47="","",กค!AK47)</f>
        <v/>
      </c>
      <c r="H48" s="180" t="str">
        <f>IF(สค!AK47="","",สค!AK47)</f>
        <v/>
      </c>
      <c r="I48" s="180" t="str">
        <f>IF(กย!AK47="","",กย!AK47)</f>
        <v/>
      </c>
      <c r="J48" s="180" t="str">
        <f>IF(ตค!AK47="","",ตค!AK47)</f>
        <v/>
      </c>
      <c r="K48" s="450" t="str">
        <f t="shared" si="1"/>
        <v/>
      </c>
      <c r="L48" s="454" t="str">
        <f>IF(D48="","",SUM(พค:ตค!AM47))</f>
        <v/>
      </c>
      <c r="M48" s="454" t="str">
        <f>IF(D48="","",SUM(พค:ตค!AN47))</f>
        <v/>
      </c>
      <c r="N48" s="454" t="str">
        <f>IF(D48="","",SUM(พค:ตค!AO47))</f>
        <v/>
      </c>
      <c r="O48" s="557" t="str">
        <f t="shared" si="2"/>
        <v/>
      </c>
      <c r="P48" s="450" t="str">
        <f t="shared" si="0"/>
        <v/>
      </c>
      <c r="Q48" s="437"/>
      <c r="R48" s="430"/>
    </row>
    <row r="49" spans="2:18" ht="16.5" customHeight="1">
      <c r="B49" s="430"/>
      <c r="C49" s="415"/>
      <c r="D49" s="428" t="str">
        <f>IF(ข้อมูลนร.2!D46="","",ข้อมูลนร.2!D46)</f>
        <v/>
      </c>
      <c r="E49" s="453" t="str">
        <f>IF(พค!AK48="","",พค!AK48)</f>
        <v/>
      </c>
      <c r="F49" s="180" t="str">
        <f>IF(มิย!AK48="","",มิย!AK48)</f>
        <v/>
      </c>
      <c r="G49" s="180" t="str">
        <f>IF(กค!AK48="","",กค!AK48)</f>
        <v/>
      </c>
      <c r="H49" s="180" t="str">
        <f>IF(สค!AK48="","",สค!AK48)</f>
        <v/>
      </c>
      <c r="I49" s="180" t="str">
        <f>IF(กย!AK48="","",กย!AK48)</f>
        <v/>
      </c>
      <c r="J49" s="180" t="str">
        <f>IF(ตค!AK48="","",ตค!AK48)</f>
        <v/>
      </c>
      <c r="K49" s="450" t="str">
        <f t="shared" si="1"/>
        <v/>
      </c>
      <c r="L49" s="454" t="str">
        <f>IF(D49="","",SUM(พค:ตค!AM48))</f>
        <v/>
      </c>
      <c r="M49" s="454" t="str">
        <f>IF(D49="","",SUM(พค:ตค!AN48))</f>
        <v/>
      </c>
      <c r="N49" s="454" t="str">
        <f>IF(D49="","",SUM(พค:ตค!AO48))</f>
        <v/>
      </c>
      <c r="O49" s="557" t="str">
        <f t="shared" si="2"/>
        <v/>
      </c>
      <c r="P49" s="450" t="str">
        <f t="shared" si="0"/>
        <v/>
      </c>
      <c r="Q49" s="437"/>
      <c r="R49" s="430"/>
    </row>
    <row r="50" spans="2:18">
      <c r="B50" s="430"/>
      <c r="C50" s="415"/>
      <c r="D50" s="438"/>
      <c r="E50" s="439"/>
      <c r="F50" s="438"/>
      <c r="G50" s="438"/>
      <c r="H50" s="438"/>
      <c r="I50" s="438"/>
      <c r="J50" s="438"/>
      <c r="K50" s="437"/>
      <c r="L50" s="440"/>
      <c r="M50" s="440"/>
      <c r="N50" s="440"/>
      <c r="O50" s="441"/>
      <c r="P50" s="437"/>
      <c r="Q50" s="437"/>
      <c r="R50" s="430"/>
    </row>
    <row r="51" spans="2:18">
      <c r="B51" s="430"/>
      <c r="C51" s="430"/>
      <c r="D51" s="431"/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  <c r="R51" s="430"/>
    </row>
  </sheetData>
  <sheetProtection algorithmName="SHA-512" hashValue="1HwXtpO/TIsIAt8oxDE/61OW1fsNvp8YIPjBwAgdKb0IS7ZrHgAtXU1vSbEDhWlfqANNxTk+0smjnlo5QEPtdQ==" saltValue="4bmQp1YzVjzza+2SuJCDLg==" spinCount="100000" sheet="1" objects="1" scenarios="1" selectLockedCells="1" selectUnlockedCells="1"/>
  <mergeCells count="14">
    <mergeCell ref="P5:P9"/>
    <mergeCell ref="D6:D9"/>
    <mergeCell ref="K6:N6"/>
    <mergeCell ref="K5:N5"/>
    <mergeCell ref="F2:O2"/>
    <mergeCell ref="F3:O3"/>
    <mergeCell ref="E5:E8"/>
    <mergeCell ref="F5:F8"/>
    <mergeCell ref="G5:G8"/>
    <mergeCell ref="H5:H8"/>
    <mergeCell ref="I5:I8"/>
    <mergeCell ref="J5:J8"/>
    <mergeCell ref="K7:N8"/>
    <mergeCell ref="O5:O9"/>
  </mergeCells>
  <conditionalFormatting sqref="P10:Q50">
    <cfRule type="cellIs" dxfId="5" priority="2" operator="equal">
      <formula>"ไม่ผ่าน"</formula>
    </cfRule>
    <cfRule type="cellIs" dxfId="4" priority="3" operator="equal">
      <formula>"ผ่าน"</formula>
    </cfRule>
  </conditionalFormatting>
  <conditionalFormatting sqref="O10:O50">
    <cfRule type="cellIs" dxfId="3" priority="1" operator="equal">
      <formula>"ย้ายออก"</formula>
    </cfRule>
  </conditionalFormatting>
  <pageMargins left="0.47244094488188981" right="0" top="0.31496062992125984" bottom="0.15748031496062992" header="0.11811023622047245" footer="0"/>
  <pageSetup paperSize="9" orientation="portrait" blackAndWhite="1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autoPageBreaks="0"/>
  </sheetPr>
  <dimension ref="B1:Q51"/>
  <sheetViews>
    <sheetView showGridLines="0" showRowColHeaders="0" zoomScale="95" zoomScaleNormal="95" workbookViewId="0"/>
  </sheetViews>
  <sheetFormatPr defaultColWidth="4.625" defaultRowHeight="18.75"/>
  <cols>
    <col min="1" max="1" width="38.125" style="432" customWidth="1"/>
    <col min="2" max="3" width="4.75" style="432" customWidth="1"/>
    <col min="4" max="4" width="5.625" style="442" customWidth="1"/>
    <col min="5" max="13" width="6.625" style="432" customWidth="1"/>
    <col min="14" max="15" width="8.625" style="432" customWidth="1"/>
    <col min="16" max="17" width="4.75" style="432" customWidth="1"/>
    <col min="18" max="16384" width="4.625" style="432"/>
  </cols>
  <sheetData>
    <row r="1" spans="2:17">
      <c r="B1" s="430"/>
      <c r="C1" s="430"/>
      <c r="D1" s="431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</row>
    <row r="2" spans="2:17" s="452" customFormat="1" ht="20.100000000000001" customHeight="1">
      <c r="B2" s="451"/>
      <c r="C2" s="443"/>
      <c r="D2" s="433"/>
      <c r="E2" s="704" t="s">
        <v>331</v>
      </c>
      <c r="F2" s="704"/>
      <c r="G2" s="704"/>
      <c r="H2" s="704"/>
      <c r="I2" s="704"/>
      <c r="J2" s="704"/>
      <c r="K2" s="704"/>
      <c r="L2" s="704"/>
      <c r="M2" s="704"/>
      <c r="N2" s="704"/>
      <c r="O2" s="443"/>
      <c r="P2" s="443"/>
      <c r="Q2" s="451"/>
    </row>
    <row r="3" spans="2:17" s="452" customFormat="1" ht="20.100000000000001" customHeight="1">
      <c r="B3" s="451"/>
      <c r="C3" s="443"/>
      <c r="D3" s="433"/>
      <c r="E3" s="704" t="str">
        <f>"ชั้น"&amp;""&amp;ข้อมูลพื้นฐาน!T6&amp;"        ภาคเรียนที่ 2"&amp;"         ปีการศึกษา"&amp;"  "&amp;ข้อมูลพื้นฐาน!X5</f>
        <v>ชั้นมัธยมศึกษาปีที่  1        ภาคเรียนที่ 2         ปีการศึกษา  2566</v>
      </c>
      <c r="F3" s="704"/>
      <c r="G3" s="704"/>
      <c r="H3" s="704"/>
      <c r="I3" s="704"/>
      <c r="J3" s="704"/>
      <c r="K3" s="704"/>
      <c r="L3" s="704"/>
      <c r="M3" s="704"/>
      <c r="N3" s="704"/>
      <c r="O3" s="443"/>
      <c r="P3" s="443"/>
      <c r="Q3" s="451"/>
    </row>
    <row r="4" spans="2:17" ht="4.5" customHeight="1">
      <c r="B4" s="430"/>
      <c r="C4" s="415"/>
      <c r="D4" s="433"/>
      <c r="E4" s="434"/>
      <c r="F4" s="434"/>
      <c r="G4" s="434"/>
      <c r="H4" s="434"/>
      <c r="I4" s="434"/>
      <c r="J4" s="469"/>
      <c r="K4" s="469"/>
      <c r="L4" s="469"/>
      <c r="M4" s="469"/>
      <c r="N4" s="415"/>
      <c r="O4" s="415"/>
      <c r="P4" s="415"/>
      <c r="Q4" s="430"/>
    </row>
    <row r="5" spans="2:17" ht="16.5" customHeight="1">
      <c r="B5" s="430"/>
      <c r="C5" s="415"/>
      <c r="D5" s="435"/>
      <c r="E5" s="705" t="str">
        <f>IF(พย!S5="","",พย!S5)</f>
        <v>พฤศจิกายน</v>
      </c>
      <c r="F5" s="705" t="str">
        <f>IF(ธค!S5="","",ธค!S5)</f>
        <v>ธันวาคม</v>
      </c>
      <c r="G5" s="705" t="str">
        <f>IF(มค!S5="","",มค!S5)</f>
        <v>มกราคม</v>
      </c>
      <c r="H5" s="705" t="str">
        <f>IF(กพ!S5="","",กพ!S5)</f>
        <v>กุมภาพันธ์</v>
      </c>
      <c r="I5" s="705" t="str">
        <f>IF(มีค!S5="","",มีค!S5)</f>
        <v>มีนาคม</v>
      </c>
      <c r="J5" s="701" t="s">
        <v>39</v>
      </c>
      <c r="K5" s="702"/>
      <c r="L5" s="702"/>
      <c r="M5" s="703"/>
      <c r="N5" s="712" t="s">
        <v>47</v>
      </c>
      <c r="O5" s="695" t="s">
        <v>332</v>
      </c>
      <c r="P5" s="436"/>
      <c r="Q5" s="430"/>
    </row>
    <row r="6" spans="2:17" ht="16.5" customHeight="1">
      <c r="B6" s="430"/>
      <c r="C6" s="415"/>
      <c r="D6" s="696" t="s">
        <v>37</v>
      </c>
      <c r="E6" s="705"/>
      <c r="F6" s="705"/>
      <c r="G6" s="705"/>
      <c r="H6" s="705"/>
      <c r="I6" s="705"/>
      <c r="J6" s="698" t="s">
        <v>333</v>
      </c>
      <c r="K6" s="699"/>
      <c r="L6" s="699"/>
      <c r="M6" s="700"/>
      <c r="N6" s="712"/>
      <c r="O6" s="695"/>
      <c r="P6" s="436"/>
      <c r="Q6" s="430"/>
    </row>
    <row r="7" spans="2:17" ht="16.5" customHeight="1">
      <c r="B7" s="430"/>
      <c r="C7" s="415"/>
      <c r="D7" s="696"/>
      <c r="E7" s="705"/>
      <c r="F7" s="705"/>
      <c r="G7" s="705"/>
      <c r="H7" s="705"/>
      <c r="I7" s="705"/>
      <c r="J7" s="706">
        <f>SUM(E9:I9)</f>
        <v>0</v>
      </c>
      <c r="K7" s="707"/>
      <c r="L7" s="707"/>
      <c r="M7" s="708"/>
      <c r="N7" s="712"/>
      <c r="O7" s="695"/>
      <c r="P7" s="436"/>
      <c r="Q7" s="430"/>
    </row>
    <row r="8" spans="2:17" ht="16.5" customHeight="1">
      <c r="B8" s="430"/>
      <c r="C8" s="415"/>
      <c r="D8" s="696"/>
      <c r="E8" s="705"/>
      <c r="F8" s="705"/>
      <c r="G8" s="705"/>
      <c r="H8" s="705"/>
      <c r="I8" s="705"/>
      <c r="J8" s="709"/>
      <c r="K8" s="710"/>
      <c r="L8" s="710"/>
      <c r="M8" s="711"/>
      <c r="N8" s="712"/>
      <c r="O8" s="695"/>
      <c r="P8" s="436"/>
      <c r="Q8" s="430"/>
    </row>
    <row r="9" spans="2:17" s="457" customFormat="1" ht="18" customHeight="1">
      <c r="B9" s="455"/>
      <c r="C9" s="416"/>
      <c r="D9" s="697"/>
      <c r="E9" s="449">
        <f>พย!AK8</f>
        <v>0</v>
      </c>
      <c r="F9" s="449">
        <f>ธค!AK8</f>
        <v>0</v>
      </c>
      <c r="G9" s="449">
        <f>มค!AK8</f>
        <v>0</v>
      </c>
      <c r="H9" s="449">
        <f>กพ!AK8</f>
        <v>0</v>
      </c>
      <c r="I9" s="449">
        <f>มีค!AK8</f>
        <v>0</v>
      </c>
      <c r="J9" s="449" t="s">
        <v>317</v>
      </c>
      <c r="K9" s="449" t="s">
        <v>318</v>
      </c>
      <c r="L9" s="449" t="s">
        <v>319</v>
      </c>
      <c r="M9" s="468" t="s">
        <v>320</v>
      </c>
      <c r="N9" s="712"/>
      <c r="O9" s="695"/>
      <c r="P9" s="456"/>
      <c r="Q9" s="455"/>
    </row>
    <row r="10" spans="2:17" ht="16.5" customHeight="1">
      <c r="B10" s="430"/>
      <c r="C10" s="415"/>
      <c r="D10" s="428" t="str">
        <f>IF(ข้อมูลนร.2!D7="","",ข้อมูลนร.2!D7)</f>
        <v>1</v>
      </c>
      <c r="E10" s="180">
        <f>IF(พย!AK9="","",พย!AK9)</f>
        <v>0</v>
      </c>
      <c r="F10" s="180">
        <f>IF(ธค!AK9="","",ธค!AK9)</f>
        <v>0</v>
      </c>
      <c r="G10" s="180">
        <f>IF(มค!AK9="","",มค!AK9)</f>
        <v>0</v>
      </c>
      <c r="H10" s="180">
        <f>IF(กพ!AK9="","",กพ!AK9)</f>
        <v>0</v>
      </c>
      <c r="I10" s="180">
        <f>IF(มีค!AK9="","",มีค!AK9)</f>
        <v>0</v>
      </c>
      <c r="J10" s="450">
        <f>IF(D10="","",SUM(E10:I10))</f>
        <v>0</v>
      </c>
      <c r="K10" s="454">
        <f>IF(D10="","",SUM(พย:มีค!AM9))</f>
        <v>0</v>
      </c>
      <c r="L10" s="454">
        <f>IF(D10="","",SUM(พย:มีค!AN9))</f>
        <v>0</v>
      </c>
      <c r="M10" s="454">
        <f>IF(D10="","",SUM(พย:มีค!AO9))</f>
        <v>0</v>
      </c>
      <c r="N10" s="557" t="e">
        <f>IF(D10="","",ROUND(((J10/$J$7)*100),2))</f>
        <v>#DIV/0!</v>
      </c>
      <c r="O10" s="450" t="e">
        <f t="shared" ref="O10:O49" si="0">IF(D10="","",IF(N10&gt;=80,"ผ่าน","ไม่ผ่าน"))</f>
        <v>#DIV/0!</v>
      </c>
      <c r="P10" s="437"/>
      <c r="Q10" s="430"/>
    </row>
    <row r="11" spans="2:17" ht="16.5" customHeight="1">
      <c r="B11" s="430"/>
      <c r="C11" s="415"/>
      <c r="D11" s="428" t="str">
        <f>IF(ข้อมูลนร.2!D8="","",ข้อมูลนร.2!D8)</f>
        <v>2</v>
      </c>
      <c r="E11" s="180">
        <f>IF(พย!AK10="","",พย!AK10)</f>
        <v>0</v>
      </c>
      <c r="F11" s="180">
        <f>IF(ธค!AK10="","",ธค!AK10)</f>
        <v>0</v>
      </c>
      <c r="G11" s="180">
        <f>IF(มค!AK10="","",มค!AK10)</f>
        <v>0</v>
      </c>
      <c r="H11" s="180">
        <f>IF(กพ!AK10="","",กพ!AK10)</f>
        <v>0</v>
      </c>
      <c r="I11" s="180">
        <f>IF(มีค!AK10="","",มีค!AK10)</f>
        <v>0</v>
      </c>
      <c r="J11" s="450">
        <f t="shared" ref="J11:J49" si="1">IF(D11="","",SUM(E11:I11))</f>
        <v>0</v>
      </c>
      <c r="K11" s="454">
        <f>IF(D11="","",SUM(พย:มีค!AM10))</f>
        <v>0</v>
      </c>
      <c r="L11" s="454">
        <f>IF(D11="","",SUM(พย:มีค!AN10))</f>
        <v>0</v>
      </c>
      <c r="M11" s="454">
        <f>IF(D11="","",SUM(พย:มีค!AO10))</f>
        <v>0</v>
      </c>
      <c r="N11" s="557" t="e">
        <f t="shared" ref="N11:N49" si="2">IF(D11="","",ROUND(((J11/$J$7)*100),2))</f>
        <v>#DIV/0!</v>
      </c>
      <c r="O11" s="450" t="e">
        <f t="shared" si="0"/>
        <v>#DIV/0!</v>
      </c>
      <c r="P11" s="437"/>
      <c r="Q11" s="430"/>
    </row>
    <row r="12" spans="2:17" ht="16.5" customHeight="1">
      <c r="B12" s="430"/>
      <c r="C12" s="415"/>
      <c r="D12" s="428" t="str">
        <f>IF(ข้อมูลนร.2!D9="","",ข้อมูลนร.2!D9)</f>
        <v>3</v>
      </c>
      <c r="E12" s="180">
        <f>IF(พย!AK11="","",พย!AK11)</f>
        <v>0</v>
      </c>
      <c r="F12" s="180">
        <f>IF(ธค!AK11="","",ธค!AK11)</f>
        <v>0</v>
      </c>
      <c r="G12" s="180">
        <f>IF(มค!AK11="","",มค!AK11)</f>
        <v>0</v>
      </c>
      <c r="H12" s="180">
        <f>IF(กพ!AK11="","",กพ!AK11)</f>
        <v>0</v>
      </c>
      <c r="I12" s="180">
        <f>IF(มีค!AK11="","",มีค!AK11)</f>
        <v>0</v>
      </c>
      <c r="J12" s="450">
        <f t="shared" si="1"/>
        <v>0</v>
      </c>
      <c r="K12" s="454">
        <f>IF(D12="","",SUM(พย:มีค!AM11))</f>
        <v>0</v>
      </c>
      <c r="L12" s="454">
        <f>IF(D12="","",SUM(พย:มีค!AN11))</f>
        <v>0</v>
      </c>
      <c r="M12" s="454">
        <f>IF(D12="","",SUM(พย:มีค!AO11))</f>
        <v>0</v>
      </c>
      <c r="N12" s="557" t="e">
        <f t="shared" si="2"/>
        <v>#DIV/0!</v>
      </c>
      <c r="O12" s="450" t="e">
        <f t="shared" si="0"/>
        <v>#DIV/0!</v>
      </c>
      <c r="P12" s="437"/>
      <c r="Q12" s="430"/>
    </row>
    <row r="13" spans="2:17" ht="16.5" customHeight="1">
      <c r="B13" s="430"/>
      <c r="C13" s="415"/>
      <c r="D13" s="428" t="str">
        <f>IF(ข้อมูลนร.2!D10="","",ข้อมูลนร.2!D10)</f>
        <v/>
      </c>
      <c r="E13" s="180" t="str">
        <f>IF(พย!AK12="","",พย!AK12)</f>
        <v/>
      </c>
      <c r="F13" s="180" t="str">
        <f>IF(ธค!AK12="","",ธค!AK12)</f>
        <v/>
      </c>
      <c r="G13" s="180" t="str">
        <f>IF(มค!AK12="","",มค!AK12)</f>
        <v/>
      </c>
      <c r="H13" s="180" t="str">
        <f>IF(กพ!AK12="","",กพ!AK12)</f>
        <v/>
      </c>
      <c r="I13" s="180" t="str">
        <f>IF(มีค!AK12="","",มีค!AK12)</f>
        <v/>
      </c>
      <c r="J13" s="450" t="str">
        <f t="shared" si="1"/>
        <v/>
      </c>
      <c r="K13" s="454" t="str">
        <f>IF(D13="","",SUM(พย:มีค!AM12))</f>
        <v/>
      </c>
      <c r="L13" s="454" t="str">
        <f>IF(D13="","",SUM(พย:มีค!AN12))</f>
        <v/>
      </c>
      <c r="M13" s="454" t="str">
        <f>IF(D13="","",SUM(พย:มีค!AO12))</f>
        <v/>
      </c>
      <c r="N13" s="557" t="str">
        <f t="shared" si="2"/>
        <v/>
      </c>
      <c r="O13" s="450" t="str">
        <f t="shared" si="0"/>
        <v/>
      </c>
      <c r="P13" s="437"/>
      <c r="Q13" s="430"/>
    </row>
    <row r="14" spans="2:17" ht="16.5" customHeight="1">
      <c r="B14" s="430"/>
      <c r="C14" s="415"/>
      <c r="D14" s="428" t="str">
        <f>IF(ข้อมูลนร.2!D11="","",ข้อมูลนร.2!D11)</f>
        <v/>
      </c>
      <c r="E14" s="180" t="str">
        <f>IF(พย!AK13="","",พย!AK13)</f>
        <v/>
      </c>
      <c r="F14" s="180" t="str">
        <f>IF(ธค!AK13="","",ธค!AK13)</f>
        <v/>
      </c>
      <c r="G14" s="180" t="str">
        <f>IF(มค!AK13="","",มค!AK13)</f>
        <v/>
      </c>
      <c r="H14" s="180" t="str">
        <f>IF(กพ!AK13="","",กพ!AK13)</f>
        <v/>
      </c>
      <c r="I14" s="180" t="str">
        <f>IF(มีค!AK13="","",มีค!AK13)</f>
        <v/>
      </c>
      <c r="J14" s="450" t="str">
        <f t="shared" si="1"/>
        <v/>
      </c>
      <c r="K14" s="454" t="str">
        <f>IF(D14="","",SUM(พย:มีค!AM13))</f>
        <v/>
      </c>
      <c r="L14" s="454" t="str">
        <f>IF(D14="","",SUM(พย:มีค!AN13))</f>
        <v/>
      </c>
      <c r="M14" s="454" t="str">
        <f>IF(D14="","",SUM(พย:มีค!AO13))</f>
        <v/>
      </c>
      <c r="N14" s="557" t="str">
        <f t="shared" si="2"/>
        <v/>
      </c>
      <c r="O14" s="450" t="str">
        <f t="shared" si="0"/>
        <v/>
      </c>
      <c r="P14" s="437"/>
      <c r="Q14" s="430"/>
    </row>
    <row r="15" spans="2:17" ht="16.5" customHeight="1">
      <c r="B15" s="430"/>
      <c r="C15" s="415"/>
      <c r="D15" s="428" t="str">
        <f>IF(ข้อมูลนร.2!D12="","",ข้อมูลนร.2!D12)</f>
        <v/>
      </c>
      <c r="E15" s="180" t="str">
        <f>IF(พย!AK14="","",พย!AK14)</f>
        <v/>
      </c>
      <c r="F15" s="180" t="str">
        <f>IF(ธค!AK14="","",ธค!AK14)</f>
        <v/>
      </c>
      <c r="G15" s="180" t="str">
        <f>IF(มค!AK14="","",มค!AK14)</f>
        <v/>
      </c>
      <c r="H15" s="180" t="str">
        <f>IF(กพ!AK14="","",กพ!AK14)</f>
        <v/>
      </c>
      <c r="I15" s="180" t="str">
        <f>IF(มีค!AK14="","",มีค!AK14)</f>
        <v/>
      </c>
      <c r="J15" s="450" t="str">
        <f t="shared" si="1"/>
        <v/>
      </c>
      <c r="K15" s="454" t="str">
        <f>IF(D15="","",SUM(พย:มีค!AM14))</f>
        <v/>
      </c>
      <c r="L15" s="454" t="str">
        <f>IF(D15="","",SUM(พย:มีค!AN14))</f>
        <v/>
      </c>
      <c r="M15" s="454" t="str">
        <f>IF(D15="","",SUM(พย:มีค!AO14))</f>
        <v/>
      </c>
      <c r="N15" s="557" t="str">
        <f t="shared" si="2"/>
        <v/>
      </c>
      <c r="O15" s="450" t="str">
        <f t="shared" si="0"/>
        <v/>
      </c>
      <c r="P15" s="437"/>
      <c r="Q15" s="430"/>
    </row>
    <row r="16" spans="2:17" ht="16.5" customHeight="1">
      <c r="B16" s="430"/>
      <c r="C16" s="415"/>
      <c r="D16" s="428" t="str">
        <f>IF(ข้อมูลนร.2!D13="","",ข้อมูลนร.2!D13)</f>
        <v/>
      </c>
      <c r="E16" s="180" t="str">
        <f>IF(พย!AK15="","",พย!AK15)</f>
        <v/>
      </c>
      <c r="F16" s="180" t="str">
        <f>IF(ธค!AK15="","",ธค!AK15)</f>
        <v/>
      </c>
      <c r="G16" s="180" t="str">
        <f>IF(มค!AK15="","",มค!AK15)</f>
        <v/>
      </c>
      <c r="H16" s="180" t="str">
        <f>IF(กพ!AK15="","",กพ!AK15)</f>
        <v/>
      </c>
      <c r="I16" s="180" t="str">
        <f>IF(มีค!AK15="","",มีค!AK15)</f>
        <v/>
      </c>
      <c r="J16" s="450" t="str">
        <f t="shared" si="1"/>
        <v/>
      </c>
      <c r="K16" s="454" t="str">
        <f>IF(D16="","",SUM(พย:มีค!AM15))</f>
        <v/>
      </c>
      <c r="L16" s="454" t="str">
        <f>IF(D16="","",SUM(พย:มีค!AN15))</f>
        <v/>
      </c>
      <c r="M16" s="454" t="str">
        <f>IF(D16="","",SUM(พย:มีค!AO15))</f>
        <v/>
      </c>
      <c r="N16" s="557" t="str">
        <f t="shared" si="2"/>
        <v/>
      </c>
      <c r="O16" s="450" t="str">
        <f t="shared" si="0"/>
        <v/>
      </c>
      <c r="P16" s="437"/>
      <c r="Q16" s="430"/>
    </row>
    <row r="17" spans="2:17" ht="16.5" customHeight="1">
      <c r="B17" s="430"/>
      <c r="C17" s="415"/>
      <c r="D17" s="428" t="str">
        <f>IF(ข้อมูลนร.2!D14="","",ข้อมูลนร.2!D14)</f>
        <v/>
      </c>
      <c r="E17" s="180" t="str">
        <f>IF(พย!AK16="","",พย!AK16)</f>
        <v/>
      </c>
      <c r="F17" s="180" t="str">
        <f>IF(ธค!AK16="","",ธค!AK16)</f>
        <v/>
      </c>
      <c r="G17" s="180" t="str">
        <f>IF(มค!AK16="","",มค!AK16)</f>
        <v/>
      </c>
      <c r="H17" s="180" t="str">
        <f>IF(กพ!AK16="","",กพ!AK16)</f>
        <v/>
      </c>
      <c r="I17" s="180" t="str">
        <f>IF(มีค!AK16="","",มีค!AK16)</f>
        <v/>
      </c>
      <c r="J17" s="450" t="str">
        <f t="shared" si="1"/>
        <v/>
      </c>
      <c r="K17" s="454" t="str">
        <f>IF(D17="","",SUM(พย:มีค!AM16))</f>
        <v/>
      </c>
      <c r="L17" s="454" t="str">
        <f>IF(D17="","",SUM(พย:มีค!AN16))</f>
        <v/>
      </c>
      <c r="M17" s="454" t="str">
        <f>IF(D17="","",SUM(พย:มีค!AO16))</f>
        <v/>
      </c>
      <c r="N17" s="557" t="str">
        <f t="shared" si="2"/>
        <v/>
      </c>
      <c r="O17" s="450" t="str">
        <f t="shared" si="0"/>
        <v/>
      </c>
      <c r="P17" s="437"/>
      <c r="Q17" s="430"/>
    </row>
    <row r="18" spans="2:17" ht="16.5" customHeight="1">
      <c r="B18" s="430"/>
      <c r="C18" s="415"/>
      <c r="D18" s="428" t="str">
        <f>IF(ข้อมูลนร.2!D15="","",ข้อมูลนร.2!D15)</f>
        <v/>
      </c>
      <c r="E18" s="180" t="str">
        <f>IF(พย!AK17="","",พย!AK17)</f>
        <v/>
      </c>
      <c r="F18" s="180" t="str">
        <f>IF(ธค!AK17="","",ธค!AK17)</f>
        <v/>
      </c>
      <c r="G18" s="180" t="str">
        <f>IF(มค!AK17="","",มค!AK17)</f>
        <v/>
      </c>
      <c r="H18" s="180" t="str">
        <f>IF(กพ!AK17="","",กพ!AK17)</f>
        <v/>
      </c>
      <c r="I18" s="180" t="str">
        <f>IF(มีค!AK17="","",มีค!AK17)</f>
        <v/>
      </c>
      <c r="J18" s="450" t="str">
        <f t="shared" si="1"/>
        <v/>
      </c>
      <c r="K18" s="454" t="str">
        <f>IF(D18="","",SUM(พย:มีค!AM17))</f>
        <v/>
      </c>
      <c r="L18" s="454" t="str">
        <f>IF(D18="","",SUM(พย:มีค!AN17))</f>
        <v/>
      </c>
      <c r="M18" s="454" t="str">
        <f>IF(D18="","",SUM(พย:มีค!AO17))</f>
        <v/>
      </c>
      <c r="N18" s="557" t="str">
        <f t="shared" si="2"/>
        <v/>
      </c>
      <c r="O18" s="450" t="str">
        <f t="shared" si="0"/>
        <v/>
      </c>
      <c r="P18" s="437"/>
      <c r="Q18" s="430"/>
    </row>
    <row r="19" spans="2:17" ht="16.5" customHeight="1">
      <c r="B19" s="430"/>
      <c r="C19" s="415"/>
      <c r="D19" s="428" t="str">
        <f>IF(ข้อมูลนร.2!D16="","",ข้อมูลนร.2!D16)</f>
        <v/>
      </c>
      <c r="E19" s="180" t="str">
        <f>IF(พย!AK18="","",พย!AK18)</f>
        <v/>
      </c>
      <c r="F19" s="180" t="str">
        <f>IF(ธค!AK18="","",ธค!AK18)</f>
        <v/>
      </c>
      <c r="G19" s="180" t="str">
        <f>IF(มค!AK18="","",มค!AK18)</f>
        <v/>
      </c>
      <c r="H19" s="180" t="str">
        <f>IF(กพ!AK18="","",กพ!AK18)</f>
        <v/>
      </c>
      <c r="I19" s="180" t="str">
        <f>IF(มีค!AK18="","",มีค!AK18)</f>
        <v/>
      </c>
      <c r="J19" s="450" t="str">
        <f t="shared" si="1"/>
        <v/>
      </c>
      <c r="K19" s="454" t="str">
        <f>IF(D19="","",SUM(พย:มีค!AM18))</f>
        <v/>
      </c>
      <c r="L19" s="454" t="str">
        <f>IF(D19="","",SUM(พย:มีค!AN18))</f>
        <v/>
      </c>
      <c r="M19" s="454" t="str">
        <f>IF(D19="","",SUM(พย:มีค!AO18))</f>
        <v/>
      </c>
      <c r="N19" s="557" t="str">
        <f t="shared" si="2"/>
        <v/>
      </c>
      <c r="O19" s="450" t="str">
        <f t="shared" si="0"/>
        <v/>
      </c>
      <c r="P19" s="437"/>
      <c r="Q19" s="430"/>
    </row>
    <row r="20" spans="2:17" ht="16.5" customHeight="1">
      <c r="B20" s="430"/>
      <c r="C20" s="415"/>
      <c r="D20" s="428" t="str">
        <f>IF(ข้อมูลนร.2!D17="","",ข้อมูลนร.2!D17)</f>
        <v/>
      </c>
      <c r="E20" s="180" t="str">
        <f>IF(พย!AK19="","",พย!AK19)</f>
        <v/>
      </c>
      <c r="F20" s="180" t="str">
        <f>IF(ธค!AK19="","",ธค!AK19)</f>
        <v/>
      </c>
      <c r="G20" s="180" t="str">
        <f>IF(มค!AK19="","",มค!AK19)</f>
        <v/>
      </c>
      <c r="H20" s="180" t="str">
        <f>IF(กพ!AK19="","",กพ!AK19)</f>
        <v/>
      </c>
      <c r="I20" s="180" t="str">
        <f>IF(มีค!AK19="","",มีค!AK19)</f>
        <v/>
      </c>
      <c r="J20" s="450" t="str">
        <f t="shared" si="1"/>
        <v/>
      </c>
      <c r="K20" s="454" t="str">
        <f>IF(D20="","",SUM(พย:มีค!AM19))</f>
        <v/>
      </c>
      <c r="L20" s="454" t="str">
        <f>IF(D20="","",SUM(พย:มีค!AN19))</f>
        <v/>
      </c>
      <c r="M20" s="454" t="str">
        <f>IF(D20="","",SUM(พย:มีค!AO19))</f>
        <v/>
      </c>
      <c r="N20" s="557" t="str">
        <f t="shared" si="2"/>
        <v/>
      </c>
      <c r="O20" s="450" t="str">
        <f t="shared" si="0"/>
        <v/>
      </c>
      <c r="P20" s="437"/>
      <c r="Q20" s="430"/>
    </row>
    <row r="21" spans="2:17" ht="16.5" customHeight="1">
      <c r="B21" s="430"/>
      <c r="C21" s="415"/>
      <c r="D21" s="428" t="str">
        <f>IF(ข้อมูลนร.2!D18="","",ข้อมูลนร.2!D18)</f>
        <v/>
      </c>
      <c r="E21" s="180" t="str">
        <f>IF(พย!AK20="","",พย!AK20)</f>
        <v/>
      </c>
      <c r="F21" s="180" t="str">
        <f>IF(ธค!AK20="","",ธค!AK20)</f>
        <v/>
      </c>
      <c r="G21" s="180" t="str">
        <f>IF(มค!AK20="","",มค!AK20)</f>
        <v/>
      </c>
      <c r="H21" s="180" t="str">
        <f>IF(กพ!AK20="","",กพ!AK20)</f>
        <v/>
      </c>
      <c r="I21" s="180" t="str">
        <f>IF(มีค!AK20="","",มีค!AK20)</f>
        <v/>
      </c>
      <c r="J21" s="450" t="str">
        <f t="shared" si="1"/>
        <v/>
      </c>
      <c r="K21" s="454" t="str">
        <f>IF(D21="","",SUM(พย:มีค!AM20))</f>
        <v/>
      </c>
      <c r="L21" s="454" t="str">
        <f>IF(D21="","",SUM(พย:มีค!AN20))</f>
        <v/>
      </c>
      <c r="M21" s="454" t="str">
        <f>IF(D21="","",SUM(พย:มีค!AO20))</f>
        <v/>
      </c>
      <c r="N21" s="557" t="str">
        <f t="shared" si="2"/>
        <v/>
      </c>
      <c r="O21" s="450" t="str">
        <f t="shared" si="0"/>
        <v/>
      </c>
      <c r="P21" s="437"/>
      <c r="Q21" s="430"/>
    </row>
    <row r="22" spans="2:17" ht="16.5" customHeight="1">
      <c r="B22" s="430"/>
      <c r="C22" s="415"/>
      <c r="D22" s="428" t="str">
        <f>IF(ข้อมูลนร.2!D19="","",ข้อมูลนร.2!D19)</f>
        <v/>
      </c>
      <c r="E22" s="180" t="str">
        <f>IF(พย!AK21="","",พย!AK21)</f>
        <v/>
      </c>
      <c r="F22" s="180" t="str">
        <f>IF(ธค!AK21="","",ธค!AK21)</f>
        <v/>
      </c>
      <c r="G22" s="180" t="str">
        <f>IF(มค!AK21="","",มค!AK21)</f>
        <v/>
      </c>
      <c r="H22" s="180" t="str">
        <f>IF(กพ!AK21="","",กพ!AK21)</f>
        <v/>
      </c>
      <c r="I22" s="180" t="str">
        <f>IF(มีค!AK21="","",มีค!AK21)</f>
        <v/>
      </c>
      <c r="J22" s="450" t="str">
        <f t="shared" si="1"/>
        <v/>
      </c>
      <c r="K22" s="454" t="str">
        <f>IF(D22="","",SUM(พย:มีค!AM21))</f>
        <v/>
      </c>
      <c r="L22" s="454" t="str">
        <f>IF(D22="","",SUM(พย:มีค!AN21))</f>
        <v/>
      </c>
      <c r="M22" s="454" t="str">
        <f>IF(D22="","",SUM(พย:มีค!AO21))</f>
        <v/>
      </c>
      <c r="N22" s="557" t="str">
        <f t="shared" si="2"/>
        <v/>
      </c>
      <c r="O22" s="450" t="str">
        <f t="shared" si="0"/>
        <v/>
      </c>
      <c r="P22" s="437"/>
      <c r="Q22" s="430"/>
    </row>
    <row r="23" spans="2:17" ht="16.5" customHeight="1">
      <c r="B23" s="430"/>
      <c r="C23" s="415"/>
      <c r="D23" s="428" t="str">
        <f>IF(ข้อมูลนร.2!D20="","",ข้อมูลนร.2!D20)</f>
        <v/>
      </c>
      <c r="E23" s="180" t="str">
        <f>IF(พย!AK22="","",พย!AK22)</f>
        <v/>
      </c>
      <c r="F23" s="180" t="str">
        <f>IF(ธค!AK22="","",ธค!AK22)</f>
        <v/>
      </c>
      <c r="G23" s="180" t="str">
        <f>IF(มค!AK22="","",มค!AK22)</f>
        <v/>
      </c>
      <c r="H23" s="180" t="str">
        <f>IF(กพ!AK22="","",กพ!AK22)</f>
        <v/>
      </c>
      <c r="I23" s="180" t="str">
        <f>IF(มีค!AK22="","",มีค!AK22)</f>
        <v/>
      </c>
      <c r="J23" s="450" t="str">
        <f t="shared" si="1"/>
        <v/>
      </c>
      <c r="K23" s="454" t="str">
        <f>IF(D23="","",SUM(พย:มีค!AM22))</f>
        <v/>
      </c>
      <c r="L23" s="454" t="str">
        <f>IF(D23="","",SUM(พย:มีค!AN22))</f>
        <v/>
      </c>
      <c r="M23" s="454" t="str">
        <f>IF(D23="","",SUM(พย:มีค!AO22))</f>
        <v/>
      </c>
      <c r="N23" s="557" t="str">
        <f t="shared" si="2"/>
        <v/>
      </c>
      <c r="O23" s="450" t="str">
        <f t="shared" si="0"/>
        <v/>
      </c>
      <c r="P23" s="437"/>
      <c r="Q23" s="430"/>
    </row>
    <row r="24" spans="2:17" ht="16.5" customHeight="1">
      <c r="B24" s="430"/>
      <c r="C24" s="415"/>
      <c r="D24" s="428" t="str">
        <f>IF(ข้อมูลนร.2!D21="","",ข้อมูลนร.2!D21)</f>
        <v/>
      </c>
      <c r="E24" s="180" t="str">
        <f>IF(พย!AK23="","",พย!AK23)</f>
        <v/>
      </c>
      <c r="F24" s="180" t="str">
        <f>IF(ธค!AK23="","",ธค!AK23)</f>
        <v/>
      </c>
      <c r="G24" s="180" t="str">
        <f>IF(มค!AK23="","",มค!AK23)</f>
        <v/>
      </c>
      <c r="H24" s="180" t="str">
        <f>IF(กพ!AK23="","",กพ!AK23)</f>
        <v/>
      </c>
      <c r="I24" s="180" t="str">
        <f>IF(มีค!AK23="","",มีค!AK23)</f>
        <v/>
      </c>
      <c r="J24" s="450" t="str">
        <f t="shared" si="1"/>
        <v/>
      </c>
      <c r="K24" s="454" t="str">
        <f>IF(D24="","",SUM(พย:มีค!AM23))</f>
        <v/>
      </c>
      <c r="L24" s="454" t="str">
        <f>IF(D24="","",SUM(พย:มีค!AN23))</f>
        <v/>
      </c>
      <c r="M24" s="454" t="str">
        <f>IF(D24="","",SUM(พย:มีค!AO23))</f>
        <v/>
      </c>
      <c r="N24" s="557" t="str">
        <f t="shared" si="2"/>
        <v/>
      </c>
      <c r="O24" s="450" t="str">
        <f t="shared" si="0"/>
        <v/>
      </c>
      <c r="P24" s="437"/>
      <c r="Q24" s="430"/>
    </row>
    <row r="25" spans="2:17" ht="16.5" customHeight="1">
      <c r="B25" s="430"/>
      <c r="C25" s="415"/>
      <c r="D25" s="428" t="str">
        <f>IF(ข้อมูลนร.2!D22="","",ข้อมูลนร.2!D22)</f>
        <v/>
      </c>
      <c r="E25" s="180" t="str">
        <f>IF(พย!AK24="","",พย!AK24)</f>
        <v/>
      </c>
      <c r="F25" s="180" t="str">
        <f>IF(ธค!AK24="","",ธค!AK24)</f>
        <v/>
      </c>
      <c r="G25" s="180" t="str">
        <f>IF(มค!AK24="","",มค!AK24)</f>
        <v/>
      </c>
      <c r="H25" s="180" t="str">
        <f>IF(กพ!AK24="","",กพ!AK24)</f>
        <v/>
      </c>
      <c r="I25" s="180" t="str">
        <f>IF(มีค!AK24="","",มีค!AK24)</f>
        <v/>
      </c>
      <c r="J25" s="450" t="str">
        <f t="shared" si="1"/>
        <v/>
      </c>
      <c r="K25" s="454" t="str">
        <f>IF(D25="","",SUM(พย:มีค!AM24))</f>
        <v/>
      </c>
      <c r="L25" s="454" t="str">
        <f>IF(D25="","",SUM(พย:มีค!AN24))</f>
        <v/>
      </c>
      <c r="M25" s="454" t="str">
        <f>IF(D25="","",SUM(พย:มีค!AO24))</f>
        <v/>
      </c>
      <c r="N25" s="557" t="str">
        <f t="shared" si="2"/>
        <v/>
      </c>
      <c r="O25" s="450" t="str">
        <f t="shared" si="0"/>
        <v/>
      </c>
      <c r="P25" s="437"/>
      <c r="Q25" s="430"/>
    </row>
    <row r="26" spans="2:17" ht="16.5" customHeight="1">
      <c r="B26" s="430"/>
      <c r="C26" s="415"/>
      <c r="D26" s="428" t="str">
        <f>IF(ข้อมูลนร.2!D23="","",ข้อมูลนร.2!D23)</f>
        <v/>
      </c>
      <c r="E26" s="180" t="str">
        <f>IF(พย!AK25="","",พย!AK25)</f>
        <v/>
      </c>
      <c r="F26" s="180" t="str">
        <f>IF(ธค!AK25="","",ธค!AK25)</f>
        <v/>
      </c>
      <c r="G26" s="180" t="str">
        <f>IF(มค!AK25="","",มค!AK25)</f>
        <v/>
      </c>
      <c r="H26" s="180" t="str">
        <f>IF(กพ!AK25="","",กพ!AK25)</f>
        <v/>
      </c>
      <c r="I26" s="180" t="str">
        <f>IF(มีค!AK25="","",มีค!AK25)</f>
        <v/>
      </c>
      <c r="J26" s="450" t="str">
        <f t="shared" si="1"/>
        <v/>
      </c>
      <c r="K26" s="454" t="str">
        <f>IF(D26="","",SUM(พย:มีค!AM25))</f>
        <v/>
      </c>
      <c r="L26" s="454" t="str">
        <f>IF(D26="","",SUM(พย:มีค!AN25))</f>
        <v/>
      </c>
      <c r="M26" s="454" t="str">
        <f>IF(D26="","",SUM(พย:มีค!AO25))</f>
        <v/>
      </c>
      <c r="N26" s="557" t="str">
        <f t="shared" si="2"/>
        <v/>
      </c>
      <c r="O26" s="450" t="str">
        <f t="shared" si="0"/>
        <v/>
      </c>
      <c r="P26" s="437"/>
      <c r="Q26" s="430"/>
    </row>
    <row r="27" spans="2:17" ht="16.5" customHeight="1">
      <c r="B27" s="430"/>
      <c r="C27" s="415"/>
      <c r="D27" s="428" t="str">
        <f>IF(ข้อมูลนร.2!D24="","",ข้อมูลนร.2!D24)</f>
        <v/>
      </c>
      <c r="E27" s="180" t="str">
        <f>IF(พย!AK26="","",พย!AK26)</f>
        <v/>
      </c>
      <c r="F27" s="180" t="str">
        <f>IF(ธค!AK26="","",ธค!AK26)</f>
        <v/>
      </c>
      <c r="G27" s="180" t="str">
        <f>IF(มค!AK26="","",มค!AK26)</f>
        <v/>
      </c>
      <c r="H27" s="180" t="str">
        <f>IF(กพ!AK26="","",กพ!AK26)</f>
        <v/>
      </c>
      <c r="I27" s="180" t="str">
        <f>IF(มีค!AK26="","",มีค!AK26)</f>
        <v/>
      </c>
      <c r="J27" s="450" t="str">
        <f t="shared" si="1"/>
        <v/>
      </c>
      <c r="K27" s="454" t="str">
        <f>IF(D27="","",SUM(พย:มีค!AM26))</f>
        <v/>
      </c>
      <c r="L27" s="454" t="str">
        <f>IF(D27="","",SUM(พย:มีค!AN26))</f>
        <v/>
      </c>
      <c r="M27" s="454" t="str">
        <f>IF(D27="","",SUM(พย:มีค!AO26))</f>
        <v/>
      </c>
      <c r="N27" s="557" t="str">
        <f t="shared" si="2"/>
        <v/>
      </c>
      <c r="O27" s="450" t="str">
        <f t="shared" si="0"/>
        <v/>
      </c>
      <c r="P27" s="437"/>
      <c r="Q27" s="430"/>
    </row>
    <row r="28" spans="2:17" ht="16.5" customHeight="1">
      <c r="B28" s="430"/>
      <c r="C28" s="415"/>
      <c r="D28" s="428" t="str">
        <f>IF(ข้อมูลนร.2!D25="","",ข้อมูลนร.2!D25)</f>
        <v/>
      </c>
      <c r="E28" s="180" t="str">
        <f>IF(พย!AK27="","",พย!AK27)</f>
        <v/>
      </c>
      <c r="F28" s="180" t="str">
        <f>IF(ธค!AK27="","",ธค!AK27)</f>
        <v/>
      </c>
      <c r="G28" s="180" t="str">
        <f>IF(มค!AK27="","",มค!AK27)</f>
        <v/>
      </c>
      <c r="H28" s="180" t="str">
        <f>IF(กพ!AK27="","",กพ!AK27)</f>
        <v/>
      </c>
      <c r="I28" s="180" t="str">
        <f>IF(มีค!AK27="","",มีค!AK27)</f>
        <v/>
      </c>
      <c r="J28" s="450" t="str">
        <f t="shared" si="1"/>
        <v/>
      </c>
      <c r="K28" s="454" t="str">
        <f>IF(D28="","",SUM(พย:มีค!AM27))</f>
        <v/>
      </c>
      <c r="L28" s="454" t="str">
        <f>IF(D28="","",SUM(พย:มีค!AN27))</f>
        <v/>
      </c>
      <c r="M28" s="454" t="str">
        <f>IF(D28="","",SUM(พย:มีค!AO27))</f>
        <v/>
      </c>
      <c r="N28" s="557" t="str">
        <f t="shared" si="2"/>
        <v/>
      </c>
      <c r="O28" s="450" t="str">
        <f t="shared" si="0"/>
        <v/>
      </c>
      <c r="P28" s="437"/>
      <c r="Q28" s="430"/>
    </row>
    <row r="29" spans="2:17" ht="16.5" customHeight="1">
      <c r="B29" s="430"/>
      <c r="C29" s="415"/>
      <c r="D29" s="428" t="str">
        <f>IF(ข้อมูลนร.2!D26="","",ข้อมูลนร.2!D26)</f>
        <v/>
      </c>
      <c r="E29" s="180" t="str">
        <f>IF(พย!AK28="","",พย!AK28)</f>
        <v/>
      </c>
      <c r="F29" s="180" t="str">
        <f>IF(ธค!AK28="","",ธค!AK28)</f>
        <v/>
      </c>
      <c r="G29" s="180" t="str">
        <f>IF(มค!AK28="","",มค!AK28)</f>
        <v/>
      </c>
      <c r="H29" s="180" t="str">
        <f>IF(กพ!AK28="","",กพ!AK28)</f>
        <v/>
      </c>
      <c r="I29" s="180" t="str">
        <f>IF(มีค!AK28="","",มีค!AK28)</f>
        <v/>
      </c>
      <c r="J29" s="450" t="str">
        <f t="shared" si="1"/>
        <v/>
      </c>
      <c r="K29" s="454" t="str">
        <f>IF(D29="","",SUM(พย:มีค!AM28))</f>
        <v/>
      </c>
      <c r="L29" s="454" t="str">
        <f>IF(D29="","",SUM(พย:มีค!AN28))</f>
        <v/>
      </c>
      <c r="M29" s="454" t="str">
        <f>IF(D29="","",SUM(พย:มีค!AO28))</f>
        <v/>
      </c>
      <c r="N29" s="557" t="str">
        <f t="shared" si="2"/>
        <v/>
      </c>
      <c r="O29" s="450" t="str">
        <f t="shared" si="0"/>
        <v/>
      </c>
      <c r="P29" s="437"/>
      <c r="Q29" s="430"/>
    </row>
    <row r="30" spans="2:17" ht="16.5" customHeight="1">
      <c r="B30" s="430"/>
      <c r="C30" s="415"/>
      <c r="D30" s="428" t="str">
        <f>IF(ข้อมูลนร.2!D27="","",ข้อมูลนร.2!D27)</f>
        <v/>
      </c>
      <c r="E30" s="180" t="str">
        <f>IF(พย!AK29="","",พย!AK29)</f>
        <v/>
      </c>
      <c r="F30" s="180" t="str">
        <f>IF(ธค!AK29="","",ธค!AK29)</f>
        <v/>
      </c>
      <c r="G30" s="180" t="str">
        <f>IF(มค!AK29="","",มค!AK29)</f>
        <v/>
      </c>
      <c r="H30" s="180" t="str">
        <f>IF(กพ!AK29="","",กพ!AK29)</f>
        <v/>
      </c>
      <c r="I30" s="180" t="str">
        <f>IF(มีค!AK29="","",มีค!AK29)</f>
        <v/>
      </c>
      <c r="J30" s="450" t="str">
        <f t="shared" si="1"/>
        <v/>
      </c>
      <c r="K30" s="454" t="str">
        <f>IF(D30="","",SUM(พย:มีค!AM29))</f>
        <v/>
      </c>
      <c r="L30" s="454" t="str">
        <f>IF(D30="","",SUM(พย:มีค!AN29))</f>
        <v/>
      </c>
      <c r="M30" s="454" t="str">
        <f>IF(D30="","",SUM(พย:มีค!AO29))</f>
        <v/>
      </c>
      <c r="N30" s="557" t="str">
        <f t="shared" si="2"/>
        <v/>
      </c>
      <c r="O30" s="450" t="str">
        <f t="shared" si="0"/>
        <v/>
      </c>
      <c r="P30" s="437"/>
      <c r="Q30" s="430"/>
    </row>
    <row r="31" spans="2:17" ht="16.5" customHeight="1">
      <c r="B31" s="430"/>
      <c r="C31" s="415"/>
      <c r="D31" s="428" t="str">
        <f>IF(ข้อมูลนร.2!D28="","",ข้อมูลนร.2!D28)</f>
        <v/>
      </c>
      <c r="E31" s="180" t="str">
        <f>IF(พย!AK30="","",พย!AK30)</f>
        <v/>
      </c>
      <c r="F31" s="180" t="str">
        <f>IF(ธค!AK30="","",ธค!AK30)</f>
        <v/>
      </c>
      <c r="G31" s="180" t="str">
        <f>IF(มค!AK30="","",มค!AK30)</f>
        <v/>
      </c>
      <c r="H31" s="180" t="str">
        <f>IF(กพ!AK30="","",กพ!AK30)</f>
        <v/>
      </c>
      <c r="I31" s="180" t="str">
        <f>IF(มีค!AK30="","",มีค!AK30)</f>
        <v/>
      </c>
      <c r="J31" s="450" t="str">
        <f t="shared" si="1"/>
        <v/>
      </c>
      <c r="K31" s="454" t="str">
        <f>IF(D31="","",SUM(พย:มีค!AM30))</f>
        <v/>
      </c>
      <c r="L31" s="454" t="str">
        <f>IF(D31="","",SUM(พย:มีค!AN30))</f>
        <v/>
      </c>
      <c r="M31" s="454" t="str">
        <f>IF(D31="","",SUM(พย:มีค!AO30))</f>
        <v/>
      </c>
      <c r="N31" s="557" t="str">
        <f t="shared" si="2"/>
        <v/>
      </c>
      <c r="O31" s="450" t="str">
        <f t="shared" si="0"/>
        <v/>
      </c>
      <c r="P31" s="437"/>
      <c r="Q31" s="430"/>
    </row>
    <row r="32" spans="2:17" ht="16.5" customHeight="1">
      <c r="B32" s="430"/>
      <c r="C32" s="415"/>
      <c r="D32" s="428" t="str">
        <f>IF(ข้อมูลนร.2!D29="","",ข้อมูลนร.2!D29)</f>
        <v/>
      </c>
      <c r="E32" s="180" t="str">
        <f>IF(พย!AK31="","",พย!AK31)</f>
        <v/>
      </c>
      <c r="F32" s="180" t="str">
        <f>IF(ธค!AK31="","",ธค!AK31)</f>
        <v/>
      </c>
      <c r="G32" s="180" t="str">
        <f>IF(มค!AK31="","",มค!AK31)</f>
        <v/>
      </c>
      <c r="H32" s="180" t="str">
        <f>IF(กพ!AK31="","",กพ!AK31)</f>
        <v/>
      </c>
      <c r="I32" s="180" t="str">
        <f>IF(มีค!AK31="","",มีค!AK31)</f>
        <v/>
      </c>
      <c r="J32" s="450" t="str">
        <f t="shared" si="1"/>
        <v/>
      </c>
      <c r="K32" s="454" t="str">
        <f>IF(D32="","",SUM(พย:มีค!AM31))</f>
        <v/>
      </c>
      <c r="L32" s="454" t="str">
        <f>IF(D32="","",SUM(พย:มีค!AN31))</f>
        <v/>
      </c>
      <c r="M32" s="454" t="str">
        <f>IF(D32="","",SUM(พย:มีค!AO31))</f>
        <v/>
      </c>
      <c r="N32" s="557" t="str">
        <f t="shared" si="2"/>
        <v/>
      </c>
      <c r="O32" s="450" t="str">
        <f t="shared" si="0"/>
        <v/>
      </c>
      <c r="P32" s="437"/>
      <c r="Q32" s="430"/>
    </row>
    <row r="33" spans="2:17" ht="16.5" customHeight="1">
      <c r="B33" s="430"/>
      <c r="C33" s="415"/>
      <c r="D33" s="428" t="str">
        <f>IF(ข้อมูลนร.2!D30="","",ข้อมูลนร.2!D30)</f>
        <v/>
      </c>
      <c r="E33" s="180" t="str">
        <f>IF(พย!AK32="","",พย!AK32)</f>
        <v/>
      </c>
      <c r="F33" s="180" t="str">
        <f>IF(ธค!AK32="","",ธค!AK32)</f>
        <v/>
      </c>
      <c r="G33" s="180" t="str">
        <f>IF(มค!AK32="","",มค!AK32)</f>
        <v/>
      </c>
      <c r="H33" s="180" t="str">
        <f>IF(กพ!AK32="","",กพ!AK32)</f>
        <v/>
      </c>
      <c r="I33" s="180" t="str">
        <f>IF(มีค!AK32="","",มีค!AK32)</f>
        <v/>
      </c>
      <c r="J33" s="450" t="str">
        <f t="shared" si="1"/>
        <v/>
      </c>
      <c r="K33" s="454" t="str">
        <f>IF(D33="","",SUM(พย:มีค!AM32))</f>
        <v/>
      </c>
      <c r="L33" s="454" t="str">
        <f>IF(D33="","",SUM(พย:มีค!AN32))</f>
        <v/>
      </c>
      <c r="M33" s="454" t="str">
        <f>IF(D33="","",SUM(พย:มีค!AO32))</f>
        <v/>
      </c>
      <c r="N33" s="557" t="str">
        <f t="shared" si="2"/>
        <v/>
      </c>
      <c r="O33" s="450" t="str">
        <f t="shared" si="0"/>
        <v/>
      </c>
      <c r="P33" s="437"/>
      <c r="Q33" s="430"/>
    </row>
    <row r="34" spans="2:17" ht="16.5" customHeight="1">
      <c r="B34" s="430"/>
      <c r="C34" s="415"/>
      <c r="D34" s="428" t="str">
        <f>IF(ข้อมูลนร.2!D31="","",ข้อมูลนร.2!D31)</f>
        <v/>
      </c>
      <c r="E34" s="180" t="str">
        <f>IF(พย!AK33="","",พย!AK33)</f>
        <v/>
      </c>
      <c r="F34" s="180" t="str">
        <f>IF(ธค!AK33="","",ธค!AK33)</f>
        <v/>
      </c>
      <c r="G34" s="180" t="str">
        <f>IF(มค!AK33="","",มค!AK33)</f>
        <v/>
      </c>
      <c r="H34" s="180" t="str">
        <f>IF(กพ!AK33="","",กพ!AK33)</f>
        <v/>
      </c>
      <c r="I34" s="180" t="str">
        <f>IF(มีค!AK33="","",มีค!AK33)</f>
        <v/>
      </c>
      <c r="J34" s="450" t="str">
        <f t="shared" si="1"/>
        <v/>
      </c>
      <c r="K34" s="454" t="str">
        <f>IF(D34="","",SUM(พย:มีค!AM33))</f>
        <v/>
      </c>
      <c r="L34" s="454" t="str">
        <f>IF(D34="","",SUM(พย:มีค!AN33))</f>
        <v/>
      </c>
      <c r="M34" s="454" t="str">
        <f>IF(D34="","",SUM(พย:มีค!AO33))</f>
        <v/>
      </c>
      <c r="N34" s="557" t="str">
        <f t="shared" si="2"/>
        <v/>
      </c>
      <c r="O34" s="450" t="str">
        <f t="shared" si="0"/>
        <v/>
      </c>
      <c r="P34" s="437"/>
      <c r="Q34" s="430"/>
    </row>
    <row r="35" spans="2:17" ht="16.5" customHeight="1">
      <c r="B35" s="430"/>
      <c r="C35" s="415"/>
      <c r="D35" s="428" t="str">
        <f>IF(ข้อมูลนร.2!D32="","",ข้อมูลนร.2!D32)</f>
        <v/>
      </c>
      <c r="E35" s="180" t="str">
        <f>IF(พย!AK34="","",พย!AK34)</f>
        <v/>
      </c>
      <c r="F35" s="180" t="str">
        <f>IF(ธค!AK34="","",ธค!AK34)</f>
        <v/>
      </c>
      <c r="G35" s="180" t="str">
        <f>IF(มค!AK34="","",มค!AK34)</f>
        <v/>
      </c>
      <c r="H35" s="180" t="str">
        <f>IF(กพ!AK34="","",กพ!AK34)</f>
        <v/>
      </c>
      <c r="I35" s="180" t="str">
        <f>IF(มีค!AK34="","",มีค!AK34)</f>
        <v/>
      </c>
      <c r="J35" s="450" t="str">
        <f t="shared" si="1"/>
        <v/>
      </c>
      <c r="K35" s="454" t="str">
        <f>IF(D35="","",SUM(พย:มีค!AM34))</f>
        <v/>
      </c>
      <c r="L35" s="454" t="str">
        <f>IF(D35="","",SUM(พย:มีค!AN34))</f>
        <v/>
      </c>
      <c r="M35" s="454" t="str">
        <f>IF(D35="","",SUM(พย:มีค!AO34))</f>
        <v/>
      </c>
      <c r="N35" s="557" t="str">
        <f t="shared" si="2"/>
        <v/>
      </c>
      <c r="O35" s="450" t="str">
        <f t="shared" si="0"/>
        <v/>
      </c>
      <c r="P35" s="437"/>
      <c r="Q35" s="430"/>
    </row>
    <row r="36" spans="2:17" ht="16.5" customHeight="1">
      <c r="B36" s="430"/>
      <c r="C36" s="415"/>
      <c r="D36" s="428" t="str">
        <f>IF(ข้อมูลนร.2!D33="","",ข้อมูลนร.2!D33)</f>
        <v/>
      </c>
      <c r="E36" s="180" t="str">
        <f>IF(พย!AK35="","",พย!AK35)</f>
        <v/>
      </c>
      <c r="F36" s="180" t="str">
        <f>IF(ธค!AK35="","",ธค!AK35)</f>
        <v/>
      </c>
      <c r="G36" s="180" t="str">
        <f>IF(มค!AK35="","",มค!AK35)</f>
        <v/>
      </c>
      <c r="H36" s="180" t="str">
        <f>IF(กพ!AK35="","",กพ!AK35)</f>
        <v/>
      </c>
      <c r="I36" s="180" t="str">
        <f>IF(มีค!AK35="","",มีค!AK35)</f>
        <v/>
      </c>
      <c r="J36" s="450" t="str">
        <f t="shared" si="1"/>
        <v/>
      </c>
      <c r="K36" s="454" t="str">
        <f>IF(D36="","",SUM(พย:มีค!AM35))</f>
        <v/>
      </c>
      <c r="L36" s="454" t="str">
        <f>IF(D36="","",SUM(พย:มีค!AN35))</f>
        <v/>
      </c>
      <c r="M36" s="454" t="str">
        <f>IF(D36="","",SUM(พย:มีค!AO35))</f>
        <v/>
      </c>
      <c r="N36" s="557" t="str">
        <f t="shared" si="2"/>
        <v/>
      </c>
      <c r="O36" s="450" t="str">
        <f t="shared" si="0"/>
        <v/>
      </c>
      <c r="P36" s="437"/>
      <c r="Q36" s="430"/>
    </row>
    <row r="37" spans="2:17" ht="16.5" customHeight="1">
      <c r="B37" s="430"/>
      <c r="C37" s="415"/>
      <c r="D37" s="428" t="str">
        <f>IF(ข้อมูลนร.2!D34="","",ข้อมูลนร.2!D34)</f>
        <v/>
      </c>
      <c r="E37" s="180" t="str">
        <f>IF(พย!AK36="","",พย!AK36)</f>
        <v/>
      </c>
      <c r="F37" s="180" t="str">
        <f>IF(ธค!AK36="","",ธค!AK36)</f>
        <v/>
      </c>
      <c r="G37" s="180" t="str">
        <f>IF(มค!AK36="","",มค!AK36)</f>
        <v/>
      </c>
      <c r="H37" s="180" t="str">
        <f>IF(กพ!AK36="","",กพ!AK36)</f>
        <v/>
      </c>
      <c r="I37" s="180" t="str">
        <f>IF(มีค!AK36="","",มีค!AK36)</f>
        <v/>
      </c>
      <c r="J37" s="450" t="str">
        <f t="shared" si="1"/>
        <v/>
      </c>
      <c r="K37" s="454" t="str">
        <f>IF(D37="","",SUM(พย:มีค!AM36))</f>
        <v/>
      </c>
      <c r="L37" s="454" t="str">
        <f>IF(D37="","",SUM(พย:มีค!AN36))</f>
        <v/>
      </c>
      <c r="M37" s="454" t="str">
        <f>IF(D37="","",SUM(พย:มีค!AO36))</f>
        <v/>
      </c>
      <c r="N37" s="557" t="str">
        <f t="shared" si="2"/>
        <v/>
      </c>
      <c r="O37" s="450" t="str">
        <f t="shared" si="0"/>
        <v/>
      </c>
      <c r="P37" s="437"/>
      <c r="Q37" s="430"/>
    </row>
    <row r="38" spans="2:17" ht="16.5" customHeight="1">
      <c r="B38" s="430"/>
      <c r="C38" s="415"/>
      <c r="D38" s="428" t="str">
        <f>IF(ข้อมูลนร.2!D35="","",ข้อมูลนร.2!D35)</f>
        <v/>
      </c>
      <c r="E38" s="180" t="str">
        <f>IF(พย!AK37="","",พย!AK37)</f>
        <v/>
      </c>
      <c r="F38" s="180" t="str">
        <f>IF(ธค!AK37="","",ธค!AK37)</f>
        <v/>
      </c>
      <c r="G38" s="180" t="str">
        <f>IF(มค!AK37="","",มค!AK37)</f>
        <v/>
      </c>
      <c r="H38" s="180" t="str">
        <f>IF(กพ!AK37="","",กพ!AK37)</f>
        <v/>
      </c>
      <c r="I38" s="180" t="str">
        <f>IF(มีค!AK37="","",มีค!AK37)</f>
        <v/>
      </c>
      <c r="J38" s="450" t="str">
        <f t="shared" si="1"/>
        <v/>
      </c>
      <c r="K38" s="454" t="str">
        <f>IF(D38="","",SUM(พย:มีค!AM37))</f>
        <v/>
      </c>
      <c r="L38" s="454" t="str">
        <f>IF(D38="","",SUM(พย:มีค!AN37))</f>
        <v/>
      </c>
      <c r="M38" s="454" t="str">
        <f>IF(D38="","",SUM(พย:มีค!AO37))</f>
        <v/>
      </c>
      <c r="N38" s="557" t="str">
        <f t="shared" si="2"/>
        <v/>
      </c>
      <c r="O38" s="450" t="str">
        <f t="shared" si="0"/>
        <v/>
      </c>
      <c r="P38" s="437"/>
      <c r="Q38" s="430"/>
    </row>
    <row r="39" spans="2:17" ht="16.5" customHeight="1">
      <c r="B39" s="430"/>
      <c r="C39" s="415"/>
      <c r="D39" s="428" t="str">
        <f>IF(ข้อมูลนร.2!D36="","",ข้อมูลนร.2!D36)</f>
        <v/>
      </c>
      <c r="E39" s="180" t="str">
        <f>IF(พย!AK38="","",พย!AK38)</f>
        <v/>
      </c>
      <c r="F39" s="180" t="str">
        <f>IF(ธค!AK38="","",ธค!AK38)</f>
        <v/>
      </c>
      <c r="G39" s="180" t="str">
        <f>IF(มค!AK38="","",มค!AK38)</f>
        <v/>
      </c>
      <c r="H39" s="180" t="str">
        <f>IF(กพ!AK38="","",กพ!AK38)</f>
        <v/>
      </c>
      <c r="I39" s="180" t="str">
        <f>IF(มีค!AK38="","",มีค!AK38)</f>
        <v/>
      </c>
      <c r="J39" s="450" t="str">
        <f t="shared" si="1"/>
        <v/>
      </c>
      <c r="K39" s="454" t="str">
        <f>IF(D39="","",SUM(พย:มีค!AM38))</f>
        <v/>
      </c>
      <c r="L39" s="454" t="str">
        <f>IF(D39="","",SUM(พย:มีค!AN38))</f>
        <v/>
      </c>
      <c r="M39" s="454" t="str">
        <f>IF(D39="","",SUM(พย:มีค!AO38))</f>
        <v/>
      </c>
      <c r="N39" s="557" t="str">
        <f t="shared" si="2"/>
        <v/>
      </c>
      <c r="O39" s="450" t="str">
        <f t="shared" si="0"/>
        <v/>
      </c>
      <c r="P39" s="437"/>
      <c r="Q39" s="430"/>
    </row>
    <row r="40" spans="2:17" ht="16.5" customHeight="1">
      <c r="B40" s="430"/>
      <c r="C40" s="415"/>
      <c r="D40" s="428" t="str">
        <f>IF(ข้อมูลนร.2!D37="","",ข้อมูลนร.2!D37)</f>
        <v/>
      </c>
      <c r="E40" s="180" t="str">
        <f>IF(พย!AK39="","",พย!AK39)</f>
        <v/>
      </c>
      <c r="F40" s="180" t="str">
        <f>IF(ธค!AK39="","",ธค!AK39)</f>
        <v/>
      </c>
      <c r="G40" s="180" t="str">
        <f>IF(มค!AK39="","",มค!AK39)</f>
        <v/>
      </c>
      <c r="H40" s="180" t="str">
        <f>IF(กพ!AK39="","",กพ!AK39)</f>
        <v/>
      </c>
      <c r="I40" s="180" t="str">
        <f>IF(มีค!AK39="","",มีค!AK39)</f>
        <v/>
      </c>
      <c r="J40" s="450" t="str">
        <f t="shared" si="1"/>
        <v/>
      </c>
      <c r="K40" s="454" t="str">
        <f>IF(D40="","",SUM(พย:มีค!AM39))</f>
        <v/>
      </c>
      <c r="L40" s="454" t="str">
        <f>IF(D40="","",SUM(พย:มีค!AN39))</f>
        <v/>
      </c>
      <c r="M40" s="454" t="str">
        <f>IF(D40="","",SUM(พย:มีค!AO39))</f>
        <v/>
      </c>
      <c r="N40" s="557" t="str">
        <f t="shared" si="2"/>
        <v/>
      </c>
      <c r="O40" s="450" t="str">
        <f t="shared" si="0"/>
        <v/>
      </c>
      <c r="P40" s="437"/>
      <c r="Q40" s="430"/>
    </row>
    <row r="41" spans="2:17" ht="16.5" customHeight="1">
      <c r="B41" s="430"/>
      <c r="C41" s="415"/>
      <c r="D41" s="428" t="str">
        <f>IF(ข้อมูลนร.2!D38="","",ข้อมูลนร.2!D38)</f>
        <v/>
      </c>
      <c r="E41" s="180" t="str">
        <f>IF(พย!AK40="","",พย!AK40)</f>
        <v/>
      </c>
      <c r="F41" s="180" t="str">
        <f>IF(ธค!AK40="","",ธค!AK40)</f>
        <v/>
      </c>
      <c r="G41" s="180" t="str">
        <f>IF(มค!AK40="","",มค!AK40)</f>
        <v/>
      </c>
      <c r="H41" s="180" t="str">
        <f>IF(กพ!AK40="","",กพ!AK40)</f>
        <v/>
      </c>
      <c r="I41" s="180" t="str">
        <f>IF(มีค!AK40="","",มีค!AK40)</f>
        <v/>
      </c>
      <c r="J41" s="450" t="str">
        <f t="shared" si="1"/>
        <v/>
      </c>
      <c r="K41" s="454" t="str">
        <f>IF(D41="","",SUM(พย:มีค!AM40))</f>
        <v/>
      </c>
      <c r="L41" s="454" t="str">
        <f>IF(D41="","",SUM(พย:มีค!AN40))</f>
        <v/>
      </c>
      <c r="M41" s="454" t="str">
        <f>IF(D41="","",SUM(พย:มีค!AO40))</f>
        <v/>
      </c>
      <c r="N41" s="557" t="str">
        <f t="shared" si="2"/>
        <v/>
      </c>
      <c r="O41" s="450" t="str">
        <f t="shared" si="0"/>
        <v/>
      </c>
      <c r="P41" s="437"/>
      <c r="Q41" s="430"/>
    </row>
    <row r="42" spans="2:17" ht="16.5" customHeight="1">
      <c r="B42" s="430"/>
      <c r="C42" s="415"/>
      <c r="D42" s="428" t="str">
        <f>IF(ข้อมูลนร.2!D39="","",ข้อมูลนร.2!D39)</f>
        <v/>
      </c>
      <c r="E42" s="180" t="str">
        <f>IF(พย!AK41="","",พย!AK41)</f>
        <v/>
      </c>
      <c r="F42" s="180" t="str">
        <f>IF(ธค!AK41="","",ธค!AK41)</f>
        <v/>
      </c>
      <c r="G42" s="180" t="str">
        <f>IF(มค!AK41="","",มค!AK41)</f>
        <v/>
      </c>
      <c r="H42" s="180" t="str">
        <f>IF(กพ!AK41="","",กพ!AK41)</f>
        <v/>
      </c>
      <c r="I42" s="180" t="str">
        <f>IF(มีค!AK41="","",มีค!AK41)</f>
        <v/>
      </c>
      <c r="J42" s="450" t="str">
        <f t="shared" si="1"/>
        <v/>
      </c>
      <c r="K42" s="454" t="str">
        <f>IF(D42="","",SUM(พย:มีค!AM41))</f>
        <v/>
      </c>
      <c r="L42" s="454" t="str">
        <f>IF(D42="","",SUM(พย:มีค!AN41))</f>
        <v/>
      </c>
      <c r="M42" s="454" t="str">
        <f>IF(D42="","",SUM(พย:มีค!AO41))</f>
        <v/>
      </c>
      <c r="N42" s="557" t="str">
        <f t="shared" si="2"/>
        <v/>
      </c>
      <c r="O42" s="450" t="str">
        <f t="shared" si="0"/>
        <v/>
      </c>
      <c r="P42" s="437"/>
      <c r="Q42" s="430"/>
    </row>
    <row r="43" spans="2:17" ht="16.5" customHeight="1">
      <c r="B43" s="430"/>
      <c r="C43" s="415"/>
      <c r="D43" s="428" t="str">
        <f>IF(ข้อมูลนร.2!D40="","",ข้อมูลนร.2!D40)</f>
        <v/>
      </c>
      <c r="E43" s="180" t="str">
        <f>IF(พย!AK42="","",พย!AK42)</f>
        <v/>
      </c>
      <c r="F43" s="180" t="str">
        <f>IF(ธค!AK42="","",ธค!AK42)</f>
        <v/>
      </c>
      <c r="G43" s="180" t="str">
        <f>IF(มค!AK42="","",มค!AK42)</f>
        <v/>
      </c>
      <c r="H43" s="180" t="str">
        <f>IF(กพ!AK42="","",กพ!AK42)</f>
        <v/>
      </c>
      <c r="I43" s="180" t="str">
        <f>IF(มีค!AK42="","",มีค!AK42)</f>
        <v/>
      </c>
      <c r="J43" s="450" t="str">
        <f t="shared" si="1"/>
        <v/>
      </c>
      <c r="K43" s="454" t="str">
        <f>IF(D43="","",SUM(พย:มีค!AM42))</f>
        <v/>
      </c>
      <c r="L43" s="454" t="str">
        <f>IF(D43="","",SUM(พย:มีค!AN42))</f>
        <v/>
      </c>
      <c r="M43" s="454" t="str">
        <f>IF(D43="","",SUM(พย:มีค!AO42))</f>
        <v/>
      </c>
      <c r="N43" s="557" t="str">
        <f t="shared" si="2"/>
        <v/>
      </c>
      <c r="O43" s="450" t="str">
        <f t="shared" si="0"/>
        <v/>
      </c>
      <c r="P43" s="437"/>
      <c r="Q43" s="430"/>
    </row>
    <row r="44" spans="2:17" ht="16.5" customHeight="1">
      <c r="B44" s="430"/>
      <c r="C44" s="415"/>
      <c r="D44" s="428" t="str">
        <f>IF(ข้อมูลนร.2!D41="","",ข้อมูลนร.2!D41)</f>
        <v/>
      </c>
      <c r="E44" s="180" t="str">
        <f>IF(พย!AK43="","",พย!AK43)</f>
        <v/>
      </c>
      <c r="F44" s="180" t="str">
        <f>IF(ธค!AK43="","",ธค!AK43)</f>
        <v/>
      </c>
      <c r="G44" s="180" t="str">
        <f>IF(มค!AK43="","",มค!AK43)</f>
        <v/>
      </c>
      <c r="H44" s="180" t="str">
        <f>IF(กพ!AK43="","",กพ!AK43)</f>
        <v/>
      </c>
      <c r="I44" s="180" t="str">
        <f>IF(มีค!AK43="","",มีค!AK43)</f>
        <v/>
      </c>
      <c r="J44" s="450" t="str">
        <f t="shared" si="1"/>
        <v/>
      </c>
      <c r="K44" s="454" t="str">
        <f>IF(D44="","",SUM(พย:มีค!AM43))</f>
        <v/>
      </c>
      <c r="L44" s="454" t="str">
        <f>IF(D44="","",SUM(พย:มีค!AN43))</f>
        <v/>
      </c>
      <c r="M44" s="454" t="str">
        <f>IF(D44="","",SUM(พย:มีค!AO43))</f>
        <v/>
      </c>
      <c r="N44" s="557" t="str">
        <f t="shared" si="2"/>
        <v/>
      </c>
      <c r="O44" s="450" t="str">
        <f t="shared" si="0"/>
        <v/>
      </c>
      <c r="P44" s="437"/>
      <c r="Q44" s="430"/>
    </row>
    <row r="45" spans="2:17" ht="16.5" customHeight="1">
      <c r="B45" s="430"/>
      <c r="C45" s="415"/>
      <c r="D45" s="428" t="str">
        <f>IF(ข้อมูลนร.2!D42="","",ข้อมูลนร.2!D42)</f>
        <v/>
      </c>
      <c r="E45" s="180" t="str">
        <f>IF(พย!AK44="","",พย!AK44)</f>
        <v/>
      </c>
      <c r="F45" s="180" t="str">
        <f>IF(ธค!AK44="","",ธค!AK44)</f>
        <v/>
      </c>
      <c r="G45" s="180" t="str">
        <f>IF(มค!AK44="","",มค!AK44)</f>
        <v/>
      </c>
      <c r="H45" s="180" t="str">
        <f>IF(กพ!AK44="","",กพ!AK44)</f>
        <v/>
      </c>
      <c r="I45" s="180" t="str">
        <f>IF(มีค!AK44="","",มีค!AK44)</f>
        <v/>
      </c>
      <c r="J45" s="450" t="str">
        <f t="shared" si="1"/>
        <v/>
      </c>
      <c r="K45" s="454" t="str">
        <f>IF(D45="","",SUM(พย:มีค!AM44))</f>
        <v/>
      </c>
      <c r="L45" s="454" t="str">
        <f>IF(D45="","",SUM(พย:มีค!AN44))</f>
        <v/>
      </c>
      <c r="M45" s="454" t="str">
        <f>IF(D45="","",SUM(พย:มีค!AO44))</f>
        <v/>
      </c>
      <c r="N45" s="557" t="str">
        <f t="shared" si="2"/>
        <v/>
      </c>
      <c r="O45" s="450" t="str">
        <f t="shared" si="0"/>
        <v/>
      </c>
      <c r="P45" s="437"/>
      <c r="Q45" s="430"/>
    </row>
    <row r="46" spans="2:17" ht="16.5" customHeight="1">
      <c r="B46" s="430"/>
      <c r="C46" s="415"/>
      <c r="D46" s="428" t="str">
        <f>IF(ข้อมูลนร.2!D43="","",ข้อมูลนร.2!D43)</f>
        <v/>
      </c>
      <c r="E46" s="180" t="str">
        <f>IF(พย!AK45="","",พย!AK45)</f>
        <v/>
      </c>
      <c r="F46" s="180" t="str">
        <f>IF(ธค!AK45="","",ธค!AK45)</f>
        <v/>
      </c>
      <c r="G46" s="180" t="str">
        <f>IF(มค!AK45="","",มค!AK45)</f>
        <v/>
      </c>
      <c r="H46" s="180" t="str">
        <f>IF(กพ!AK45="","",กพ!AK45)</f>
        <v/>
      </c>
      <c r="I46" s="180" t="str">
        <f>IF(มีค!AK45="","",มีค!AK45)</f>
        <v/>
      </c>
      <c r="J46" s="450" t="str">
        <f t="shared" si="1"/>
        <v/>
      </c>
      <c r="K46" s="454" t="str">
        <f>IF(D46="","",SUM(พย:มีค!AM45))</f>
        <v/>
      </c>
      <c r="L46" s="454" t="str">
        <f>IF(D46="","",SUM(พย:มีค!AN45))</f>
        <v/>
      </c>
      <c r="M46" s="454" t="str">
        <f>IF(D46="","",SUM(พย:มีค!AO45))</f>
        <v/>
      </c>
      <c r="N46" s="557" t="str">
        <f t="shared" si="2"/>
        <v/>
      </c>
      <c r="O46" s="450" t="str">
        <f t="shared" si="0"/>
        <v/>
      </c>
      <c r="P46" s="437"/>
      <c r="Q46" s="430"/>
    </row>
    <row r="47" spans="2:17" ht="16.5" customHeight="1">
      <c r="B47" s="430"/>
      <c r="C47" s="415"/>
      <c r="D47" s="428" t="str">
        <f>IF(ข้อมูลนร.2!D44="","",ข้อมูลนร.2!D44)</f>
        <v/>
      </c>
      <c r="E47" s="180" t="str">
        <f>IF(พย!AK46="","",พย!AK46)</f>
        <v/>
      </c>
      <c r="F47" s="180" t="str">
        <f>IF(ธค!AK46="","",ธค!AK46)</f>
        <v/>
      </c>
      <c r="G47" s="180" t="str">
        <f>IF(มค!AK46="","",มค!AK46)</f>
        <v/>
      </c>
      <c r="H47" s="180" t="str">
        <f>IF(กพ!AK46="","",กพ!AK46)</f>
        <v/>
      </c>
      <c r="I47" s="180" t="str">
        <f>IF(มีค!AK46="","",มีค!AK46)</f>
        <v/>
      </c>
      <c r="J47" s="450" t="str">
        <f t="shared" si="1"/>
        <v/>
      </c>
      <c r="K47" s="454" t="str">
        <f>IF(D47="","",SUM(พย:มีค!AM46))</f>
        <v/>
      </c>
      <c r="L47" s="454" t="str">
        <f>IF(D47="","",SUM(พย:มีค!AN46))</f>
        <v/>
      </c>
      <c r="M47" s="454" t="str">
        <f>IF(D47="","",SUM(พย:มีค!AO46))</f>
        <v/>
      </c>
      <c r="N47" s="557" t="str">
        <f t="shared" si="2"/>
        <v/>
      </c>
      <c r="O47" s="450" t="str">
        <f t="shared" si="0"/>
        <v/>
      </c>
      <c r="P47" s="437"/>
      <c r="Q47" s="430"/>
    </row>
    <row r="48" spans="2:17" ht="16.5" customHeight="1">
      <c r="B48" s="430"/>
      <c r="C48" s="415"/>
      <c r="D48" s="428" t="str">
        <f>IF(ข้อมูลนร.2!D45="","",ข้อมูลนร.2!D45)</f>
        <v/>
      </c>
      <c r="E48" s="180" t="str">
        <f>IF(พย!AK47="","",พย!AK47)</f>
        <v/>
      </c>
      <c r="F48" s="180" t="str">
        <f>IF(ธค!AK47="","",ธค!AK47)</f>
        <v/>
      </c>
      <c r="G48" s="180" t="str">
        <f>IF(มค!AK47="","",มค!AK47)</f>
        <v/>
      </c>
      <c r="H48" s="180" t="str">
        <f>IF(กพ!AK47="","",กพ!AK47)</f>
        <v/>
      </c>
      <c r="I48" s="180" t="str">
        <f>IF(มีค!AK47="","",มีค!AK47)</f>
        <v/>
      </c>
      <c r="J48" s="450" t="str">
        <f t="shared" si="1"/>
        <v/>
      </c>
      <c r="K48" s="454" t="str">
        <f>IF(D48="","",SUM(พย:มีค!AM47))</f>
        <v/>
      </c>
      <c r="L48" s="454" t="str">
        <f>IF(D48="","",SUM(พย:มีค!AN47))</f>
        <v/>
      </c>
      <c r="M48" s="454" t="str">
        <f>IF(D48="","",SUM(พย:มีค!AO47))</f>
        <v/>
      </c>
      <c r="N48" s="557" t="str">
        <f t="shared" si="2"/>
        <v/>
      </c>
      <c r="O48" s="450" t="str">
        <f t="shared" si="0"/>
        <v/>
      </c>
      <c r="P48" s="437"/>
      <c r="Q48" s="430"/>
    </row>
    <row r="49" spans="2:17" ht="16.5" customHeight="1">
      <c r="B49" s="430"/>
      <c r="C49" s="415"/>
      <c r="D49" s="428" t="str">
        <f>IF(ข้อมูลนร.2!D46="","",ข้อมูลนร.2!D46)</f>
        <v/>
      </c>
      <c r="E49" s="180" t="str">
        <f>IF(พย!AK48="","",พย!AK48)</f>
        <v/>
      </c>
      <c r="F49" s="180" t="str">
        <f>IF(ธค!AK48="","",ธค!AK48)</f>
        <v/>
      </c>
      <c r="G49" s="180" t="str">
        <f>IF(มค!AK48="","",มค!AK48)</f>
        <v/>
      </c>
      <c r="H49" s="180" t="str">
        <f>IF(กพ!AK48="","",กพ!AK48)</f>
        <v/>
      </c>
      <c r="I49" s="180" t="str">
        <f>IF(มีค!AK48="","",มีค!AK48)</f>
        <v/>
      </c>
      <c r="J49" s="450" t="str">
        <f t="shared" si="1"/>
        <v/>
      </c>
      <c r="K49" s="454" t="str">
        <f>IF(D49="","",SUM(พย:มีค!AM48))</f>
        <v/>
      </c>
      <c r="L49" s="454" t="str">
        <f>IF(D49="","",SUM(พย:มีค!AN48))</f>
        <v/>
      </c>
      <c r="M49" s="454" t="str">
        <f>IF(D49="","",SUM(พย:มีค!AO48))</f>
        <v/>
      </c>
      <c r="N49" s="557" t="str">
        <f t="shared" si="2"/>
        <v/>
      </c>
      <c r="O49" s="450" t="str">
        <f t="shared" si="0"/>
        <v/>
      </c>
      <c r="P49" s="437"/>
      <c r="Q49" s="430"/>
    </row>
    <row r="50" spans="2:17">
      <c r="B50" s="430"/>
      <c r="C50" s="415"/>
      <c r="D50" s="438"/>
      <c r="E50" s="438"/>
      <c r="F50" s="438"/>
      <c r="G50" s="438"/>
      <c r="H50" s="438"/>
      <c r="I50" s="438"/>
      <c r="J50" s="437"/>
      <c r="K50" s="440"/>
      <c r="L50" s="440"/>
      <c r="M50" s="440"/>
      <c r="N50" s="441"/>
      <c r="O50" s="437"/>
      <c r="P50" s="437"/>
      <c r="Q50" s="430"/>
    </row>
    <row r="51" spans="2:17">
      <c r="B51" s="430"/>
      <c r="C51" s="430"/>
      <c r="D51" s="431"/>
      <c r="E51" s="430"/>
      <c r="F51" s="430"/>
      <c r="G51" s="430"/>
      <c r="H51" s="430"/>
      <c r="I51" s="430"/>
      <c r="J51" s="430"/>
      <c r="K51" s="430"/>
      <c r="L51" s="430"/>
      <c r="M51" s="430"/>
      <c r="N51" s="430"/>
      <c r="O51" s="430"/>
      <c r="P51" s="430"/>
      <c r="Q51" s="430"/>
    </row>
  </sheetData>
  <sheetProtection algorithmName="SHA-512" hashValue="kB/+itq8eBsbMTkXMK1zjFGX6MmsXxS+5L4/+xNuTAgVCtepQldBRzpoQz+AXTLS5BkJD1/4fhFikS+DUvf5QQ==" saltValue="wsDkwhhA28aY9u5ux861VQ==" spinCount="100000" sheet="1" objects="1" scenarios="1" selectLockedCells="1" selectUnlockedCells="1"/>
  <mergeCells count="13">
    <mergeCell ref="O5:O9"/>
    <mergeCell ref="D6:D9"/>
    <mergeCell ref="J6:M6"/>
    <mergeCell ref="J7:M8"/>
    <mergeCell ref="G5:G8"/>
    <mergeCell ref="H5:H8"/>
    <mergeCell ref="I5:I8"/>
    <mergeCell ref="J5:M5"/>
    <mergeCell ref="E2:N2"/>
    <mergeCell ref="E3:N3"/>
    <mergeCell ref="E5:E8"/>
    <mergeCell ref="F5:F8"/>
    <mergeCell ref="N5:N9"/>
  </mergeCells>
  <conditionalFormatting sqref="O10:P50">
    <cfRule type="cellIs" dxfId="2" priority="2" operator="equal">
      <formula>"ไม่ผ่าน"</formula>
    </cfRule>
    <cfRule type="cellIs" dxfId="1" priority="3" operator="equal">
      <formula>"ผ่าน"</formula>
    </cfRule>
  </conditionalFormatting>
  <conditionalFormatting sqref="N10:N50">
    <cfRule type="cellIs" dxfId="0" priority="1" operator="equal">
      <formula>"ย้ายออก"</formula>
    </cfRule>
  </conditionalFormatting>
  <pageMargins left="0.59055118110236227" right="0" top="0.31496062992125984" bottom="0.15748031496062992" header="0.11811023622047245" footer="0"/>
  <pageSetup paperSize="9" orientation="portrait" blackAndWhite="1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 t="str">
        <f>IF(กำหนดรายวิชา!E9="","",กำหนดรายวิชา!E9)</f>
        <v>ท11101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กำหนดรายวิชา!K9&amp;" : "&amp;กำหนดรายวิชา!L9</f>
        <v>การประเมินผลภาคเรียนที่  1  คะแนนระหว่างเรียน : ปลายภาค = 70 : 30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70 : 30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70 : 30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 t="str">
        <f>IF(กำหนดรายวิชา!F9="","",กำหนดรายวิชา!F9)</f>
        <v>ภาษาไทย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35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36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37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60</v>
      </c>
      <c r="AW7" s="325">
        <f>IF(AY7="","",AY7-AX7)</f>
        <v>50</v>
      </c>
      <c r="AX7" s="328">
        <v>20</v>
      </c>
      <c r="AY7" s="314">
        <f>IF(กำหนดรายวิชา!K9="","",กำหนดรายวิชา!K9)</f>
        <v>70</v>
      </c>
      <c r="AZ7" s="314">
        <f>IF(กำหนดรายวิชา!L9="","",กำหนดรายวิชา!L9)</f>
        <v>30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60</v>
      </c>
      <c r="AW8" s="326">
        <f>IF(D8="","",ROUND((AV8*$AW$7/$AV$7),0))</f>
        <v>50</v>
      </c>
      <c r="AX8" s="458">
        <v>10</v>
      </c>
      <c r="AY8" s="327">
        <f>IF(D8="","",SUM(AW8:AX8))</f>
        <v>60</v>
      </c>
      <c r="AZ8" s="322">
        <v>29</v>
      </c>
      <c r="BA8" s="327">
        <f>IF(AY8="","",SUM(AY8:AZ8))</f>
        <v>89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45</v>
      </c>
      <c r="AW9" s="326">
        <f t="shared" ref="AW9:AW47" si="1">IF(D9="","",ROUND((AV9*$AW$7/$AV$7),0))</f>
        <v>38</v>
      </c>
      <c r="AX9" s="458">
        <v>15</v>
      </c>
      <c r="AY9" s="327">
        <f t="shared" ref="AY9:AY47" si="2">IF(D9="","",SUM(AW9:AX9))</f>
        <v>53</v>
      </c>
      <c r="AZ9" s="322">
        <v>16</v>
      </c>
      <c r="BA9" s="327">
        <f t="shared" ref="BA9:BA47" si="3">IF(AY9="","",SUM(AY9:AZ9))</f>
        <v>69</v>
      </c>
      <c r="BB9" s="321">
        <f t="shared" ref="BB9:BB47" si="4">IF(BA9="","",IF(BA9&gt;=79.5,4,IF(BA9&gt;=74.5,3.5,IF(BA9&gt;=69.5,3,IF(BA9&gt;=64.5,2.5,IF(BA9&gt;=59.5,2,IF(BA9&gt;=54.5,1.5,IF(BA9&gt;=49.5,1,IF(BA9&lt;49.5,0)))))))))</f>
        <v>2.5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46</v>
      </c>
      <c r="AW10" s="326">
        <f t="shared" si="1"/>
        <v>38</v>
      </c>
      <c r="AX10" s="458">
        <v>12</v>
      </c>
      <c r="AY10" s="327">
        <f t="shared" si="2"/>
        <v>50</v>
      </c>
      <c r="AZ10" s="322">
        <v>12</v>
      </c>
      <c r="BA10" s="327">
        <f t="shared" si="3"/>
        <v>62</v>
      </c>
      <c r="BB10" s="321">
        <f t="shared" si="4"/>
        <v>2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gaJEBFFv2qqPo0y5U0Pz90GqfgYI9sokBwL18beHPxkVnLLScIBgQI9Qf9swtiSHSc7T0jqqY0z3iZyjy99+SA==" saltValue="qF6R7Z+nDTAwc2+8pfwkPQ==" spinCount="100000" sheet="1" objects="1" scenarios="1"/>
  <mergeCells count="91">
    <mergeCell ref="F42:H42"/>
    <mergeCell ref="F43:H43"/>
    <mergeCell ref="F44:H44"/>
    <mergeCell ref="AM4:AM6"/>
    <mergeCell ref="AN4:AN6"/>
    <mergeCell ref="F29:H29"/>
    <mergeCell ref="F30:H30"/>
    <mergeCell ref="F31:H31"/>
    <mergeCell ref="F22:H22"/>
    <mergeCell ref="F23:H23"/>
    <mergeCell ref="F14:H14"/>
    <mergeCell ref="F15:H15"/>
    <mergeCell ref="F16:H16"/>
    <mergeCell ref="F17:H17"/>
    <mergeCell ref="F27:H27"/>
    <mergeCell ref="F28:H28"/>
    <mergeCell ref="F25:H25"/>
    <mergeCell ref="F18:H18"/>
    <mergeCell ref="F8:H8"/>
    <mergeCell ref="F9:H9"/>
    <mergeCell ref="F10:H10"/>
    <mergeCell ref="F11:H11"/>
    <mergeCell ref="F12:H12"/>
    <mergeCell ref="F13:H13"/>
    <mergeCell ref="F19:H19"/>
    <mergeCell ref="F20:H20"/>
    <mergeCell ref="F21:H21"/>
    <mergeCell ref="F45:H45"/>
    <mergeCell ref="F46:H46"/>
    <mergeCell ref="F47:H47"/>
    <mergeCell ref="AK4:AK6"/>
    <mergeCell ref="F38:H38"/>
    <mergeCell ref="F39:H39"/>
    <mergeCell ref="F40:H40"/>
    <mergeCell ref="F41:H41"/>
    <mergeCell ref="F32:H32"/>
    <mergeCell ref="F33:H33"/>
    <mergeCell ref="F34:H34"/>
    <mergeCell ref="F35:H35"/>
    <mergeCell ref="F36:H36"/>
    <mergeCell ref="F37:H37"/>
    <mergeCell ref="F26:H26"/>
    <mergeCell ref="F24:H24"/>
    <mergeCell ref="AT4:AT6"/>
    <mergeCell ref="AU4:AU6"/>
    <mergeCell ref="R4:R6"/>
    <mergeCell ref="S4:S6"/>
    <mergeCell ref="T4:T6"/>
    <mergeCell ref="U4:U6"/>
    <mergeCell ref="AI4:AI6"/>
    <mergeCell ref="AJ4:AJ6"/>
    <mergeCell ref="AL4:AL6"/>
    <mergeCell ref="V4:V6"/>
    <mergeCell ref="W4:W6"/>
    <mergeCell ref="X4:X6"/>
    <mergeCell ref="Y4:Y6"/>
    <mergeCell ref="Z4:Z6"/>
    <mergeCell ref="AA4:AA6"/>
    <mergeCell ref="AB4:AB6"/>
    <mergeCell ref="D5:D7"/>
    <mergeCell ref="E5:E7"/>
    <mergeCell ref="F5:H7"/>
    <mergeCell ref="AR4:AR6"/>
    <mergeCell ref="AS4:AS6"/>
    <mergeCell ref="L4:L6"/>
    <mergeCell ref="M4:M6"/>
    <mergeCell ref="AC4:AC6"/>
    <mergeCell ref="AD4:AD6"/>
    <mergeCell ref="AE4:AE6"/>
    <mergeCell ref="AF4:AF6"/>
    <mergeCell ref="AG4:AG6"/>
    <mergeCell ref="AH4:AH6"/>
    <mergeCell ref="AO4:AO6"/>
    <mergeCell ref="AP4:AP6"/>
    <mergeCell ref="AQ4:AQ6"/>
    <mergeCell ref="AI3:AU3"/>
    <mergeCell ref="AW3:BB3"/>
    <mergeCell ref="V3:AH3"/>
    <mergeCell ref="D4:E4"/>
    <mergeCell ref="F4:H4"/>
    <mergeCell ref="I4:I6"/>
    <mergeCell ref="J4:J6"/>
    <mergeCell ref="K4:K6"/>
    <mergeCell ref="N4:N6"/>
    <mergeCell ref="O4:O6"/>
    <mergeCell ref="P4:P6"/>
    <mergeCell ref="Q4:Q6"/>
    <mergeCell ref="D3:E3"/>
    <mergeCell ref="G3:H3"/>
    <mergeCell ref="I3:U3"/>
    <mergeCell ref="AZ4:AZ5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 t="str">
        <f>IF(กำหนดรายวิชา!E10="","",กำหนดรายวิชา!E10)</f>
        <v>ค11101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กำหนดรายวิชา!K10&amp;" : "&amp;กำหนดรายวิชา!L10</f>
        <v>การประเมินผลภาคเรียนที่  1  คะแนนระหว่างเรียน : ปลายภาค = 60 : 40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60 : 40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60 : 40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 t="str">
        <f>IF(กำหนดรายวิชา!F10="","",กำหนดรายวิชา!F10)</f>
        <v>คณิตศาสตร์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60</v>
      </c>
      <c r="AW7" s="325">
        <f>IF(AY7="","",AY7-AX7)</f>
        <v>40</v>
      </c>
      <c r="AX7" s="328">
        <v>20</v>
      </c>
      <c r="AY7" s="314">
        <f>IF(กำหนดรายวิชา!K10="","",กำหนดรายวิชา!K10)</f>
        <v>60</v>
      </c>
      <c r="AZ7" s="314">
        <f>IF(กำหนดรายวิชา!L10="","",กำหนดรายวิชา!L10)</f>
        <v>40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60</v>
      </c>
      <c r="AW8" s="326">
        <f>IF(D8="","",ROUND((AV8*$AW$7/$AV$7),0))</f>
        <v>40</v>
      </c>
      <c r="AX8" s="458">
        <v>15</v>
      </c>
      <c r="AY8" s="327">
        <f>IF(D8="","",SUM(AW8:AX8))</f>
        <v>55</v>
      </c>
      <c r="AZ8" s="322">
        <v>35</v>
      </c>
      <c r="BA8" s="327">
        <f>IF(AY8="","",SUM(AY8:AZ8))</f>
        <v>90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6</v>
      </c>
      <c r="J9" s="458">
        <v>5</v>
      </c>
      <c r="K9" s="458">
        <v>7</v>
      </c>
      <c r="L9" s="458">
        <v>8</v>
      </c>
      <c r="M9" s="458">
        <v>9</v>
      </c>
      <c r="N9" s="458">
        <v>7</v>
      </c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42</v>
      </c>
      <c r="AW9" s="326">
        <f t="shared" ref="AW9:AW47" si="1">IF(D9="","",ROUND((AV9*$AW$7/$AV$7),0))</f>
        <v>28</v>
      </c>
      <c r="AX9" s="458">
        <v>15</v>
      </c>
      <c r="AY9" s="327">
        <f t="shared" ref="AY9:AY47" si="2">IF(D9="","",SUM(AW9:AX9))</f>
        <v>43</v>
      </c>
      <c r="AZ9" s="322">
        <v>18</v>
      </c>
      <c r="BA9" s="327">
        <f t="shared" ref="BA9:BA47" si="3">IF(AY9="","",SUM(AY9:AZ9))</f>
        <v>61</v>
      </c>
      <c r="BB9" s="321">
        <f t="shared" ref="BB9:BB47" si="4">IF(BA9="","",IF(BA9&gt;=79.5,4,IF(BA9&gt;=74.5,3.5,IF(BA9&gt;=69.5,3,IF(BA9&gt;=64.5,2.5,IF(BA9&gt;=59.5,2,IF(BA9&gt;=54.5,1.5,IF(BA9&gt;=49.5,1,IF(BA9&lt;49.5,0)))))))))</f>
        <v>2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9</v>
      </c>
      <c r="J10" s="458">
        <v>8</v>
      </c>
      <c r="K10" s="458">
        <v>7</v>
      </c>
      <c r="L10" s="458">
        <v>8</v>
      </c>
      <c r="M10" s="458">
        <v>7</v>
      </c>
      <c r="N10" s="458">
        <v>9</v>
      </c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48</v>
      </c>
      <c r="AW10" s="326">
        <f t="shared" si="1"/>
        <v>32</v>
      </c>
      <c r="AX10" s="458">
        <v>12</v>
      </c>
      <c r="AY10" s="327">
        <f t="shared" si="2"/>
        <v>44</v>
      </c>
      <c r="AZ10" s="322">
        <v>12</v>
      </c>
      <c r="BA10" s="327">
        <f t="shared" si="3"/>
        <v>56</v>
      </c>
      <c r="BB10" s="321">
        <f t="shared" si="4"/>
        <v>1.5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FxAKGOsLdVT8Li7C3hyaekrFnWDDheLH5SeeE/M92s3QjGud0oBPsgotdfL8v6YyJCQgqX4SAx4iDbGdpLQhEw==" saltValue="ZofrmWZ8m9Cy/SfUt268QQ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 t="str">
        <f>IF(กำหนดรายวิชา!E11="","",กำหนดรายวิชา!E11)</f>
        <v>ว11101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กำหนดรายวิชา!K11&amp;" : "&amp;กำหนดรายวิชา!L11</f>
        <v>การประเมินผลภาคเรียนที่  1  คะแนนระหว่างเรียน : ปลายภาค = 70 : 30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70 : 30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70 : 30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 t="str">
        <f>IF(กำหนดรายวิชา!F11="","",กำหนดรายวิชา!F11)</f>
        <v>วิทยาศาสตร์และเทคโนโลยี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60</v>
      </c>
      <c r="AW7" s="325">
        <f>IF(AY7="","",AY7-AX7)</f>
        <v>50</v>
      </c>
      <c r="AX7" s="328">
        <v>20</v>
      </c>
      <c r="AY7" s="314">
        <f>IF(กำหนดรายวิชา!K11="","",กำหนดรายวิชา!K11)</f>
        <v>70</v>
      </c>
      <c r="AZ7" s="314">
        <f>IF(กำหนดรายวิชา!L11="","",กำหนดรายวิชา!L11)</f>
        <v>30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60</v>
      </c>
      <c r="AW8" s="326">
        <f>IF(D8="","",ROUND((AV8*$AW$7/$AV$7),0))</f>
        <v>50</v>
      </c>
      <c r="AX8" s="458">
        <v>15</v>
      </c>
      <c r="AY8" s="327">
        <f>IF(D8="","",SUM(AW8:AX8))</f>
        <v>65</v>
      </c>
      <c r="AZ8" s="322">
        <v>15</v>
      </c>
      <c r="BA8" s="327">
        <f>IF(AY8="","",SUM(AY8:AZ8))</f>
        <v>80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9</v>
      </c>
      <c r="J9" s="458">
        <v>8</v>
      </c>
      <c r="K9" s="458">
        <v>7</v>
      </c>
      <c r="L9" s="458">
        <v>10</v>
      </c>
      <c r="M9" s="458">
        <v>8</v>
      </c>
      <c r="N9" s="458">
        <v>7</v>
      </c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49</v>
      </c>
      <c r="AW9" s="326">
        <f t="shared" ref="AW9:AW47" si="1">IF(D9="","",ROUND((AV9*$AW$7/$AV$7),0))</f>
        <v>41</v>
      </c>
      <c r="AX9" s="458">
        <v>19</v>
      </c>
      <c r="AY9" s="327">
        <f t="shared" ref="AY9:AY47" si="2">IF(D9="","",SUM(AW9:AX9))</f>
        <v>60</v>
      </c>
      <c r="AZ9" s="322">
        <v>16</v>
      </c>
      <c r="BA9" s="327">
        <f t="shared" ref="BA9:BA47" si="3">IF(AY9="","",SUM(AY9:AZ9))</f>
        <v>76</v>
      </c>
      <c r="BB9" s="321">
        <f t="shared" ref="BB9:BB47" si="4">IF(BA9="","",IF(BA9&gt;=79.5,4,IF(BA9&gt;=74.5,3.5,IF(BA9&gt;=69.5,3,IF(BA9&gt;=64.5,2.5,IF(BA9&gt;=59.5,2,IF(BA9&gt;=54.5,1.5,IF(BA9&gt;=49.5,1,IF(BA9&lt;49.5,0)))))))))</f>
        <v>3.5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9</v>
      </c>
      <c r="J10" s="458">
        <v>9</v>
      </c>
      <c r="K10" s="458">
        <v>9</v>
      </c>
      <c r="L10" s="458">
        <v>8</v>
      </c>
      <c r="M10" s="458">
        <v>8</v>
      </c>
      <c r="N10" s="458">
        <v>7</v>
      </c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50</v>
      </c>
      <c r="AW10" s="326">
        <f t="shared" si="1"/>
        <v>42</v>
      </c>
      <c r="AX10" s="458">
        <v>17</v>
      </c>
      <c r="AY10" s="327">
        <f t="shared" si="2"/>
        <v>59</v>
      </c>
      <c r="AZ10" s="322">
        <v>12</v>
      </c>
      <c r="BA10" s="327">
        <f t="shared" si="3"/>
        <v>71</v>
      </c>
      <c r="BB10" s="321">
        <f t="shared" si="4"/>
        <v>3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tm+NYG9v+gF/4ualsHEOipTVYnE/c08RUB5XniYY9n6Lr9bn911jGwEJxTg6JIZ7aj1uVvEAk7ejTlZhzsN1lw==" saltValue="AmGbAxs1kSrVprr7YLhHfQ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 t="str">
        <f>IF(กำหนดรายวิชา!E12="","",กำหนดรายวิชา!E12)</f>
        <v>ส11101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กำหนดรายวิชา!K12&amp;" : "&amp;กำหนดรายวิชา!L12</f>
        <v>การประเมินผลภาคเรียนที่  1  คะแนนระหว่างเรียน : ปลายภาค = 60 : 40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60 : 40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60 : 40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 t="str">
        <f>IF(กำหนดรายวิชา!F12="","",กำหนดรายวิชา!F12)</f>
        <v>สังคมศึกษา ศาสนาและวัฒนธรรม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60</v>
      </c>
      <c r="AW7" s="325">
        <f>IF(AY7="","",AY7-AX7)</f>
        <v>40</v>
      </c>
      <c r="AX7" s="328">
        <v>20</v>
      </c>
      <c r="AY7" s="314">
        <f>IF(กำหนดรายวิชา!K12="","",กำหนดรายวิชา!K12)</f>
        <v>60</v>
      </c>
      <c r="AZ7" s="314">
        <f>IF(กำหนดรายวิชา!L12="","",กำหนดรายวิชา!L12)</f>
        <v>40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9</v>
      </c>
      <c r="J8" s="458">
        <v>7</v>
      </c>
      <c r="K8" s="458">
        <v>7</v>
      </c>
      <c r="L8" s="458">
        <v>8</v>
      </c>
      <c r="M8" s="458">
        <v>10</v>
      </c>
      <c r="N8" s="458">
        <v>9</v>
      </c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50</v>
      </c>
      <c r="AW8" s="326">
        <f>IF(D8="","",ROUND((AV8*$AW$7/$AV$7),0))</f>
        <v>33</v>
      </c>
      <c r="AX8" s="458">
        <v>18</v>
      </c>
      <c r="AY8" s="327">
        <f>IF(D8="","",SUM(AW8:AX8))</f>
        <v>51</v>
      </c>
      <c r="AZ8" s="322">
        <v>30</v>
      </c>
      <c r="BA8" s="327">
        <f>IF(AY8="","",SUM(AY8:AZ8))</f>
        <v>81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10</v>
      </c>
      <c r="M9" s="458">
        <v>8</v>
      </c>
      <c r="N9" s="458">
        <v>8</v>
      </c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50</v>
      </c>
      <c r="AW9" s="326">
        <f t="shared" ref="AW9:AW47" si="1">IF(D9="","",ROUND((AV9*$AW$7/$AV$7),0))</f>
        <v>33</v>
      </c>
      <c r="AX9" s="458">
        <v>18</v>
      </c>
      <c r="AY9" s="327">
        <f t="shared" ref="AY9:AY47" si="2">IF(D9="","",SUM(AW9:AX9))</f>
        <v>51</v>
      </c>
      <c r="AZ9" s="322">
        <v>26</v>
      </c>
      <c r="BA9" s="327">
        <f t="shared" ref="BA9:BA47" si="3">IF(AY9="","",SUM(AY9:AZ9))</f>
        <v>77</v>
      </c>
      <c r="BB9" s="321">
        <f t="shared" ref="BB9:BB47" si="4">IF(BA9="","",IF(BA9&gt;=79.5,4,IF(BA9&gt;=74.5,3.5,IF(BA9&gt;=69.5,3,IF(BA9&gt;=64.5,2.5,IF(BA9&gt;=59.5,2,IF(BA9&gt;=54.5,1.5,IF(BA9&gt;=49.5,1,IF(BA9&lt;49.5,0)))))))))</f>
        <v>3.5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9</v>
      </c>
      <c r="J10" s="458">
        <v>8</v>
      </c>
      <c r="K10" s="458">
        <v>9</v>
      </c>
      <c r="L10" s="458">
        <v>8</v>
      </c>
      <c r="M10" s="458">
        <v>7</v>
      </c>
      <c r="N10" s="458">
        <v>8</v>
      </c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49</v>
      </c>
      <c r="AW10" s="326">
        <f t="shared" si="1"/>
        <v>33</v>
      </c>
      <c r="AX10" s="458">
        <v>18</v>
      </c>
      <c r="AY10" s="327">
        <f t="shared" si="2"/>
        <v>51</v>
      </c>
      <c r="AZ10" s="322">
        <v>20</v>
      </c>
      <c r="BA10" s="327">
        <f t="shared" si="3"/>
        <v>71</v>
      </c>
      <c r="BB10" s="321">
        <f t="shared" si="4"/>
        <v>3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5J4oET/++9U51pw5aiFNjfA3ZuHtNqKQe4poPhVuaartoq9dPGVv91n+VZ4E0LqyyiPtla+SGjhD+/9OwtmGhQ==" saltValue="DLAVKqpp6rGlk4GoeAEAEg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 t="str">
        <f>IF(กำหนดรายวิชา!E13="","",กำหนดรายวิชา!E13)</f>
        <v>ส11102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กำหนดรายวิชา!K13&amp;" : "&amp;กำหนดรายวิชา!L13</f>
        <v>การประเมินผลภาคเรียนที่  1  คะแนนระหว่างเรียน : ปลายภาค = 70 : 30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70 : 30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70 : 30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 t="str">
        <f>IF(กำหนดรายวิชา!F13="","",กำหนดรายวิชา!F13)</f>
        <v>ประวัติศาสตร์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60</v>
      </c>
      <c r="AW7" s="325">
        <f>IF(AY7="","",AY7-AX7)</f>
        <v>50</v>
      </c>
      <c r="AX7" s="328">
        <v>20</v>
      </c>
      <c r="AY7" s="314">
        <f>IF(กำหนดรายวิชา!K13="","",กำหนดรายวิชา!K13)</f>
        <v>70</v>
      </c>
      <c r="AZ7" s="314">
        <f>IF(กำหนดรายวิชา!L13="","",กำหนดรายวิชา!L13)</f>
        <v>30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60</v>
      </c>
      <c r="AW8" s="326">
        <f>IF(D8="","",ROUND((AV8*$AW$7/$AV$7),0))</f>
        <v>50</v>
      </c>
      <c r="AX8" s="458">
        <v>15</v>
      </c>
      <c r="AY8" s="327">
        <f>IF(D8="","",SUM(AW8:AX8))</f>
        <v>65</v>
      </c>
      <c r="AZ8" s="322">
        <v>20</v>
      </c>
      <c r="BA8" s="327">
        <f>IF(AY8="","",SUM(AY8:AZ8))</f>
        <v>85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45</v>
      </c>
      <c r="AW9" s="326">
        <f t="shared" ref="AW9:AW47" si="1">IF(D9="","",ROUND((AV9*$AW$7/$AV$7),0))</f>
        <v>38</v>
      </c>
      <c r="AX9" s="458">
        <v>16</v>
      </c>
      <c r="AY9" s="327">
        <f t="shared" ref="AY9:AY47" si="2">IF(D9="","",SUM(AW9:AX9))</f>
        <v>54</v>
      </c>
      <c r="AZ9" s="322">
        <v>25</v>
      </c>
      <c r="BA9" s="327">
        <f t="shared" ref="BA9:BA47" si="3">IF(AY9="","",SUM(AY9:AZ9))</f>
        <v>79</v>
      </c>
      <c r="BB9" s="321">
        <f t="shared" ref="BB9:BB47" si="4">IF(BA9="","",IF(BA9&gt;=79.5,4,IF(BA9&gt;=74.5,3.5,IF(BA9&gt;=69.5,3,IF(BA9&gt;=64.5,2.5,IF(BA9&gt;=59.5,2,IF(BA9&gt;=54.5,1.5,IF(BA9&gt;=49.5,1,IF(BA9&lt;49.5,0)))))))))</f>
        <v>3.5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46</v>
      </c>
      <c r="AW10" s="326">
        <f t="shared" si="1"/>
        <v>38</v>
      </c>
      <c r="AX10" s="458">
        <v>20</v>
      </c>
      <c r="AY10" s="327">
        <f t="shared" si="2"/>
        <v>58</v>
      </c>
      <c r="AZ10" s="322">
        <v>23</v>
      </c>
      <c r="BA10" s="327">
        <f t="shared" si="3"/>
        <v>81</v>
      </c>
      <c r="BB10" s="321">
        <f t="shared" si="4"/>
        <v>4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MGFsvgLQHi9yjajKXQqFSAcBdO+Oq+ZCZTSKEkCuimpttiCMRrFN/2EFQd/bSQmDIws/qy/oQrrHJ7HMJxcjfw==" saltValue="623+s+yonEE/oLP9XhVJCQ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autoPageBreaks="0"/>
  </sheetPr>
  <dimension ref="A1:AE33"/>
  <sheetViews>
    <sheetView showGridLines="0" showRowColHeaders="0" workbookViewId="0">
      <selection activeCell="T5" sqref="T5:U5"/>
    </sheetView>
  </sheetViews>
  <sheetFormatPr defaultRowHeight="14.25"/>
  <cols>
    <col min="1" max="1" width="3.5" style="1" customWidth="1"/>
    <col min="2" max="6" width="5.625" style="1" customWidth="1"/>
    <col min="7" max="7" width="6.75" style="1" customWidth="1"/>
    <col min="8" max="8" width="6.5" style="1" customWidth="1"/>
    <col min="9" max="9" width="6.125" style="1" customWidth="1"/>
    <col min="10" max="11" width="4.125" style="1" customWidth="1"/>
    <col min="12" max="12" width="6.25" style="1" customWidth="1"/>
    <col min="13" max="14" width="5.625" style="1" customWidth="1"/>
    <col min="15" max="15" width="6.875" style="1" customWidth="1"/>
    <col min="16" max="16" width="2.25" style="1" customWidth="1"/>
    <col min="17" max="19" width="5.625" style="1" customWidth="1"/>
    <col min="20" max="21" width="5.375" style="1" customWidth="1"/>
    <col min="22" max="23" width="5.625" style="1" customWidth="1"/>
    <col min="24" max="24" width="8" style="1" customWidth="1"/>
    <col min="25" max="26" width="4.875" style="1" customWidth="1"/>
    <col min="27" max="30" width="5.625" style="1" customWidth="1"/>
    <col min="31" max="31" width="3.5" style="1" customWidth="1"/>
    <col min="32" max="16384" width="9" style="1"/>
  </cols>
  <sheetData>
    <row r="1" spans="1:31" ht="15" customHeight="1">
      <c r="A1" s="184"/>
      <c r="B1" s="184"/>
      <c r="C1" s="574"/>
      <c r="D1" s="574"/>
      <c r="E1" s="574"/>
      <c r="F1" s="574"/>
      <c r="G1" s="574"/>
      <c r="H1" s="574"/>
      <c r="I1" s="574"/>
      <c r="J1" s="574"/>
      <c r="K1" s="574"/>
      <c r="L1" s="574"/>
      <c r="M1" s="574"/>
      <c r="N1" s="574"/>
      <c r="O1" s="574"/>
      <c r="P1" s="185"/>
      <c r="Q1" s="184"/>
      <c r="R1" s="184"/>
      <c r="S1" s="184"/>
      <c r="T1" s="574"/>
      <c r="U1" s="574"/>
      <c r="V1" s="574"/>
      <c r="W1" s="574"/>
      <c r="X1" s="574"/>
      <c r="Y1" s="574"/>
      <c r="Z1" s="574"/>
      <c r="AA1" s="574"/>
      <c r="AB1" s="186"/>
      <c r="AC1" s="186"/>
      <c r="AD1" s="186"/>
      <c r="AE1" s="186"/>
    </row>
    <row r="2" spans="1:31" ht="15" customHeight="1">
      <c r="A2" s="184"/>
      <c r="B2" s="184"/>
      <c r="C2" s="574"/>
      <c r="D2" s="574"/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574"/>
      <c r="P2" s="185"/>
      <c r="Q2" s="184"/>
      <c r="R2" s="184"/>
      <c r="S2" s="184"/>
      <c r="T2" s="574"/>
      <c r="U2" s="574"/>
      <c r="V2" s="574"/>
      <c r="W2" s="574"/>
      <c r="X2" s="574"/>
      <c r="Y2" s="574"/>
      <c r="Z2" s="574"/>
      <c r="AA2" s="574"/>
      <c r="AB2" s="186"/>
      <c r="AC2" s="186"/>
      <c r="AD2" s="186"/>
      <c r="AE2" s="186"/>
    </row>
    <row r="3" spans="1:31" ht="54" customHeight="1">
      <c r="A3" s="184"/>
      <c r="B3" s="184"/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185"/>
      <c r="Q3" s="184"/>
      <c r="R3" s="184"/>
      <c r="S3" s="184"/>
      <c r="T3" s="574"/>
      <c r="U3" s="574"/>
      <c r="V3" s="574"/>
      <c r="W3" s="574"/>
      <c r="X3" s="574"/>
      <c r="Y3" s="574"/>
      <c r="Z3" s="574"/>
      <c r="AA3" s="574"/>
      <c r="AB3" s="186"/>
      <c r="AC3" s="186"/>
      <c r="AD3" s="186"/>
      <c r="AE3" s="186"/>
    </row>
    <row r="4" spans="1:31" ht="21">
      <c r="A4" s="187"/>
      <c r="B4" s="576" t="s">
        <v>211</v>
      </c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194"/>
      <c r="Q4" s="577" t="s">
        <v>212</v>
      </c>
      <c r="R4" s="578"/>
      <c r="S4" s="578"/>
      <c r="T4" s="578"/>
      <c r="U4" s="578"/>
      <c r="V4" s="579"/>
      <c r="W4" s="579"/>
      <c r="X4" s="579"/>
      <c r="Y4" s="579"/>
      <c r="Z4" s="579"/>
      <c r="AA4" s="579"/>
      <c r="AB4" s="579"/>
      <c r="AC4" s="579"/>
      <c r="AD4" s="580"/>
      <c r="AE4" s="193"/>
    </row>
    <row r="5" spans="1:31" ht="21">
      <c r="A5" s="187"/>
      <c r="B5" s="581" t="s">
        <v>0</v>
      </c>
      <c r="C5" s="581"/>
      <c r="D5" s="581"/>
      <c r="E5" s="582" t="s">
        <v>344</v>
      </c>
      <c r="F5" s="582"/>
      <c r="G5" s="582"/>
      <c r="H5" s="582"/>
      <c r="I5" s="582"/>
      <c r="J5" s="582"/>
      <c r="K5" s="582"/>
      <c r="L5" s="582"/>
      <c r="M5" s="582"/>
      <c r="N5" s="582"/>
      <c r="O5" s="582"/>
      <c r="P5" s="195"/>
      <c r="Q5" s="581" t="s">
        <v>213</v>
      </c>
      <c r="R5" s="581"/>
      <c r="S5" s="581"/>
      <c r="T5" s="570">
        <v>1</v>
      </c>
      <c r="U5" s="570"/>
      <c r="V5" s="569" t="s">
        <v>5</v>
      </c>
      <c r="W5" s="569"/>
      <c r="X5" s="259">
        <v>2566</v>
      </c>
      <c r="Y5" s="569" t="s">
        <v>297</v>
      </c>
      <c r="Z5" s="569"/>
      <c r="AA5" s="571">
        <v>243389</v>
      </c>
      <c r="AB5" s="572"/>
      <c r="AC5" s="572"/>
      <c r="AD5" s="573"/>
      <c r="AE5" s="193"/>
    </row>
    <row r="6" spans="1:31" ht="21">
      <c r="A6" s="187"/>
      <c r="B6" s="581" t="s">
        <v>43</v>
      </c>
      <c r="C6" s="581"/>
      <c r="D6" s="581"/>
      <c r="E6" s="583" t="s">
        <v>296</v>
      </c>
      <c r="F6" s="583"/>
      <c r="G6" s="583"/>
      <c r="H6" s="583"/>
      <c r="I6" s="583"/>
      <c r="J6" s="583"/>
      <c r="K6" s="583"/>
      <c r="L6" s="583"/>
      <c r="M6" s="583"/>
      <c r="N6" s="583"/>
      <c r="O6" s="583"/>
      <c r="P6" s="195"/>
      <c r="Q6" s="581" t="s">
        <v>42</v>
      </c>
      <c r="R6" s="581"/>
      <c r="S6" s="581"/>
      <c r="T6" s="584" t="s">
        <v>283</v>
      </c>
      <c r="U6" s="584"/>
      <c r="V6" s="584"/>
      <c r="W6" s="584"/>
      <c r="X6" s="584"/>
      <c r="Y6" s="569" t="s">
        <v>214</v>
      </c>
      <c r="Z6" s="569"/>
      <c r="AA6" s="274">
        <v>31</v>
      </c>
      <c r="AB6" s="570" t="s">
        <v>46</v>
      </c>
      <c r="AC6" s="570"/>
      <c r="AD6" s="281">
        <v>2567</v>
      </c>
      <c r="AE6" s="193"/>
    </row>
    <row r="7" spans="1:31" ht="21">
      <c r="A7" s="187"/>
      <c r="B7" s="581" t="s">
        <v>1</v>
      </c>
      <c r="C7" s="581"/>
      <c r="D7" s="581"/>
      <c r="E7" s="591" t="s">
        <v>237</v>
      </c>
      <c r="F7" s="592"/>
      <c r="G7" s="593"/>
      <c r="H7" s="275" t="s">
        <v>2</v>
      </c>
      <c r="I7" s="591" t="s">
        <v>236</v>
      </c>
      <c r="J7" s="592"/>
      <c r="K7" s="593"/>
      <c r="L7" s="275" t="s">
        <v>3</v>
      </c>
      <c r="M7" s="591" t="s">
        <v>226</v>
      </c>
      <c r="N7" s="592"/>
      <c r="O7" s="593"/>
      <c r="P7" s="195"/>
      <c r="Q7" s="581" t="s">
        <v>41</v>
      </c>
      <c r="R7" s="581"/>
      <c r="S7" s="581"/>
      <c r="T7" s="584">
        <v>40</v>
      </c>
      <c r="U7" s="584"/>
      <c r="V7" s="584"/>
      <c r="W7" s="584"/>
      <c r="X7" s="584"/>
      <c r="Y7" s="569" t="s">
        <v>202</v>
      </c>
      <c r="Z7" s="569"/>
      <c r="AA7" s="585"/>
      <c r="AB7" s="586"/>
      <c r="AC7" s="586"/>
      <c r="AD7" s="587"/>
      <c r="AE7" s="193"/>
    </row>
    <row r="8" spans="1:31" ht="21">
      <c r="A8" s="187"/>
      <c r="B8" s="581" t="s">
        <v>44</v>
      </c>
      <c r="C8" s="581"/>
      <c r="D8" s="581"/>
      <c r="E8" s="584" t="s">
        <v>238</v>
      </c>
      <c r="F8" s="584"/>
      <c r="G8" s="584"/>
      <c r="H8" s="584"/>
      <c r="I8" s="584"/>
      <c r="J8" s="569" t="s">
        <v>215</v>
      </c>
      <c r="K8" s="569"/>
      <c r="L8" s="584" t="s">
        <v>216</v>
      </c>
      <c r="M8" s="584"/>
      <c r="N8" s="584"/>
      <c r="O8" s="584"/>
      <c r="P8" s="195"/>
      <c r="Q8" s="581" t="s">
        <v>6</v>
      </c>
      <c r="R8" s="581"/>
      <c r="S8" s="581"/>
      <c r="T8" s="584" t="s">
        <v>217</v>
      </c>
      <c r="U8" s="584"/>
      <c r="V8" s="584"/>
      <c r="W8" s="584"/>
      <c r="X8" s="584"/>
      <c r="Y8" s="569" t="s">
        <v>215</v>
      </c>
      <c r="Z8" s="569"/>
      <c r="AA8" s="588" t="s">
        <v>218</v>
      </c>
      <c r="AB8" s="589"/>
      <c r="AC8" s="589"/>
      <c r="AD8" s="590"/>
      <c r="AE8" s="193"/>
    </row>
    <row r="9" spans="1:31" ht="21">
      <c r="A9" s="187"/>
      <c r="B9" s="581" t="s">
        <v>219</v>
      </c>
      <c r="C9" s="581"/>
      <c r="D9" s="581"/>
      <c r="E9" s="584" t="s">
        <v>239</v>
      </c>
      <c r="F9" s="584"/>
      <c r="G9" s="584"/>
      <c r="H9" s="584"/>
      <c r="I9" s="584"/>
      <c r="J9" s="569" t="s">
        <v>215</v>
      </c>
      <c r="K9" s="569"/>
      <c r="L9" s="599" t="s">
        <v>220</v>
      </c>
      <c r="M9" s="599"/>
      <c r="N9" s="599"/>
      <c r="O9" s="599"/>
      <c r="P9" s="195"/>
      <c r="Q9" s="603" t="s">
        <v>6</v>
      </c>
      <c r="R9" s="604"/>
      <c r="S9" s="605"/>
      <c r="T9" s="588" t="s">
        <v>221</v>
      </c>
      <c r="U9" s="589"/>
      <c r="V9" s="589"/>
      <c r="W9" s="589"/>
      <c r="X9" s="590"/>
      <c r="Y9" s="600" t="s">
        <v>215</v>
      </c>
      <c r="Z9" s="601"/>
      <c r="AA9" s="588" t="s">
        <v>222</v>
      </c>
      <c r="AB9" s="589"/>
      <c r="AC9" s="589"/>
      <c r="AD9" s="590"/>
      <c r="AE9" s="193"/>
    </row>
    <row r="10" spans="1:31" ht="21">
      <c r="A10" s="187"/>
      <c r="B10" s="581" t="s">
        <v>223</v>
      </c>
      <c r="C10" s="581"/>
      <c r="D10" s="581"/>
      <c r="E10" s="584" t="s">
        <v>240</v>
      </c>
      <c r="F10" s="584"/>
      <c r="G10" s="584"/>
      <c r="H10" s="584"/>
      <c r="I10" s="584"/>
      <c r="J10" s="569" t="s">
        <v>215</v>
      </c>
      <c r="K10" s="569"/>
      <c r="L10" s="602" t="s">
        <v>7</v>
      </c>
      <c r="M10" s="602"/>
      <c r="N10" s="602"/>
      <c r="O10" s="602"/>
      <c r="P10" s="195"/>
      <c r="Q10" s="151"/>
      <c r="R10" s="152"/>
      <c r="S10" s="152"/>
      <c r="T10" s="153"/>
      <c r="U10" s="153"/>
      <c r="V10" s="153"/>
      <c r="W10" s="153"/>
      <c r="X10" s="153"/>
      <c r="Y10" s="152"/>
      <c r="Z10" s="152"/>
      <c r="AA10" s="153"/>
      <c r="AB10" s="153"/>
      <c r="AC10" s="154"/>
      <c r="AD10" s="155"/>
      <c r="AE10" s="193"/>
    </row>
    <row r="11" spans="1:31" ht="21">
      <c r="A11" s="187"/>
      <c r="B11" s="594"/>
      <c r="C11" s="595"/>
      <c r="D11" s="595"/>
      <c r="E11" s="596"/>
      <c r="F11" s="596"/>
      <c r="G11" s="596"/>
      <c r="H11" s="596"/>
      <c r="I11" s="596"/>
      <c r="J11" s="597"/>
      <c r="K11" s="597"/>
      <c r="L11" s="596"/>
      <c r="M11" s="596"/>
      <c r="N11" s="596"/>
      <c r="O11" s="598"/>
      <c r="P11" s="194"/>
      <c r="Q11" s="156"/>
      <c r="R11" s="156"/>
      <c r="S11" s="156"/>
      <c r="T11" s="157"/>
      <c r="U11" s="157"/>
      <c r="V11" s="157"/>
      <c r="W11" s="157"/>
      <c r="X11" s="157"/>
      <c r="Y11" s="156"/>
      <c r="Z11" s="156"/>
      <c r="AA11" s="157"/>
      <c r="AB11" s="157"/>
      <c r="AC11" s="158"/>
      <c r="AD11" s="158"/>
      <c r="AE11" s="193"/>
    </row>
    <row r="12" spans="1:31" ht="21">
      <c r="A12" s="187"/>
      <c r="B12" s="200"/>
      <c r="C12" s="199"/>
      <c r="D12" s="199"/>
      <c r="E12" s="199"/>
      <c r="F12" s="199"/>
      <c r="G12" s="199"/>
      <c r="H12" s="199"/>
      <c r="I12" s="201"/>
      <c r="J12" s="201"/>
      <c r="K12" s="201"/>
      <c r="L12" s="201"/>
      <c r="M12" s="201"/>
      <c r="N12" s="201"/>
      <c r="O12" s="202"/>
      <c r="P12" s="191"/>
      <c r="Q12" s="203"/>
      <c r="R12" s="204"/>
      <c r="S12" s="204"/>
      <c r="T12" s="205"/>
      <c r="U12" s="205"/>
      <c r="V12" s="205"/>
      <c r="W12" s="205"/>
      <c r="X12" s="205"/>
      <c r="Y12" s="204"/>
      <c r="Z12" s="204"/>
      <c r="AA12" s="205"/>
      <c r="AB12" s="205"/>
      <c r="AC12" s="272"/>
      <c r="AD12" s="273"/>
      <c r="AE12" s="193"/>
    </row>
    <row r="13" spans="1:31" ht="21">
      <c r="A13" s="187"/>
      <c r="B13" s="159"/>
      <c r="C13" s="160"/>
      <c r="D13" s="161"/>
      <c r="E13" s="161"/>
      <c r="F13" s="161"/>
      <c r="G13" s="161"/>
      <c r="H13" s="159"/>
      <c r="I13" s="162"/>
      <c r="J13" s="159"/>
      <c r="K13" s="159"/>
      <c r="L13" s="159"/>
      <c r="M13" s="159"/>
      <c r="N13" s="162"/>
      <c r="O13" s="162"/>
      <c r="P13" s="167"/>
      <c r="Q13" s="196"/>
      <c r="R13" s="196"/>
      <c r="S13" s="196"/>
      <c r="T13" s="197"/>
      <c r="U13" s="197"/>
      <c r="V13" s="197"/>
      <c r="W13" s="197"/>
      <c r="X13" s="197"/>
      <c r="Y13" s="196"/>
      <c r="Z13" s="196"/>
      <c r="AA13" s="197"/>
      <c r="AB13" s="197"/>
      <c r="AC13" s="198"/>
      <c r="AD13" s="198"/>
      <c r="AE13" s="193"/>
    </row>
    <row r="14" spans="1:31" ht="21">
      <c r="A14" s="187"/>
      <c r="B14" s="159"/>
      <c r="C14" s="161"/>
      <c r="D14" s="161"/>
      <c r="E14" s="161"/>
      <c r="F14" s="161"/>
      <c r="G14" s="161"/>
      <c r="H14" s="166"/>
      <c r="I14" s="166"/>
      <c r="J14" s="159"/>
      <c r="K14" s="159"/>
      <c r="L14" s="167"/>
      <c r="M14" s="162"/>
      <c r="N14" s="162"/>
      <c r="O14" s="167"/>
      <c r="P14" s="163"/>
      <c r="Q14" s="163"/>
      <c r="R14" s="163"/>
      <c r="S14" s="163"/>
      <c r="T14" s="164"/>
      <c r="U14" s="164"/>
      <c r="V14" s="164"/>
      <c r="W14" s="164"/>
      <c r="X14" s="164"/>
      <c r="Y14" s="163"/>
      <c r="Z14" s="163"/>
      <c r="AA14" s="164"/>
      <c r="AB14" s="164"/>
      <c r="AC14" s="165"/>
      <c r="AD14" s="165"/>
      <c r="AE14" s="193"/>
    </row>
    <row r="15" spans="1:31" ht="21">
      <c r="A15" s="187"/>
      <c r="B15" s="159"/>
      <c r="C15" s="161"/>
      <c r="D15" s="161"/>
      <c r="E15" s="161"/>
      <c r="F15" s="161"/>
      <c r="G15" s="161"/>
      <c r="H15" s="166"/>
      <c r="I15" s="166"/>
      <c r="J15" s="159"/>
      <c r="K15" s="159"/>
      <c r="L15" s="166"/>
      <c r="M15" s="166"/>
      <c r="N15" s="166"/>
      <c r="O15" s="166"/>
      <c r="P15" s="163"/>
      <c r="Q15" s="163"/>
      <c r="R15" s="163"/>
      <c r="S15" s="163"/>
      <c r="T15" s="164"/>
      <c r="U15" s="164"/>
      <c r="V15" s="164"/>
      <c r="W15" s="164"/>
      <c r="X15" s="164"/>
      <c r="Y15" s="163"/>
      <c r="Z15" s="163"/>
      <c r="AA15" s="164"/>
      <c r="AB15" s="164"/>
      <c r="AC15" s="165"/>
      <c r="AD15" s="165"/>
      <c r="AE15" s="193"/>
    </row>
    <row r="16" spans="1:31" ht="21">
      <c r="A16" s="187"/>
      <c r="B16" s="159"/>
      <c r="C16" s="161"/>
      <c r="D16" s="161"/>
      <c r="E16" s="161"/>
      <c r="F16" s="161"/>
      <c r="G16" s="161"/>
      <c r="H16" s="166"/>
      <c r="I16" s="166"/>
      <c r="J16" s="159"/>
      <c r="K16" s="159"/>
      <c r="L16" s="166"/>
      <c r="M16" s="166"/>
      <c r="N16" s="166"/>
      <c r="O16" s="166"/>
      <c r="P16" s="163"/>
      <c r="Q16" s="159"/>
      <c r="R16" s="159"/>
      <c r="S16" s="159"/>
      <c r="T16" s="159"/>
      <c r="U16" s="159"/>
      <c r="V16" s="168"/>
      <c r="W16" s="169"/>
      <c r="X16" s="169"/>
      <c r="Y16" s="169"/>
      <c r="Z16" s="169"/>
      <c r="AA16" s="167"/>
      <c r="AB16" s="170"/>
      <c r="AC16" s="170"/>
      <c r="AD16" s="170"/>
      <c r="AE16" s="193"/>
    </row>
    <row r="17" spans="1:31" ht="21">
      <c r="A17" s="187"/>
      <c r="B17" s="159"/>
      <c r="C17" s="159"/>
      <c r="D17" s="159"/>
      <c r="E17" s="166"/>
      <c r="F17" s="166"/>
      <c r="G17" s="166"/>
      <c r="H17" s="166"/>
      <c r="I17" s="166"/>
      <c r="J17" s="166"/>
      <c r="K17" s="159"/>
      <c r="L17" s="159"/>
      <c r="M17" s="166"/>
      <c r="N17" s="166"/>
      <c r="O17" s="166"/>
      <c r="P17" s="163"/>
      <c r="Q17" s="171"/>
      <c r="R17" s="171"/>
      <c r="S17" s="171"/>
      <c r="T17" s="171"/>
      <c r="U17" s="171"/>
      <c r="V17" s="168"/>
      <c r="W17" s="169"/>
      <c r="X17" s="169"/>
      <c r="Y17" s="169"/>
      <c r="Z17" s="169"/>
      <c r="AA17" s="167"/>
      <c r="AB17" s="170"/>
      <c r="AC17" s="172"/>
      <c r="AD17" s="172"/>
      <c r="AE17" s="193"/>
    </row>
    <row r="18" spans="1:31" ht="21">
      <c r="A18" s="187"/>
      <c r="B18" s="187"/>
      <c r="C18" s="187"/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8"/>
      <c r="Q18" s="187"/>
      <c r="R18" s="187"/>
      <c r="S18" s="187"/>
      <c r="T18" s="189"/>
      <c r="U18" s="187"/>
      <c r="V18" s="188"/>
      <c r="W18" s="190"/>
      <c r="X18" s="190"/>
      <c r="Y18" s="190"/>
      <c r="Z18" s="190"/>
      <c r="AA18" s="191"/>
      <c r="AB18" s="192"/>
      <c r="AC18" s="193"/>
      <c r="AD18" s="193"/>
      <c r="AE18" s="193"/>
    </row>
    <row r="19" spans="1:31">
      <c r="W19" s="172"/>
      <c r="X19" s="172"/>
      <c r="Y19" s="172"/>
      <c r="Z19" s="172"/>
      <c r="AA19" s="172"/>
    </row>
    <row r="33" spans="11:11">
      <c r="K33" s="1" t="str">
        <f>IF(ข้อมูลพื้นฐาน!T8="","","")</f>
        <v/>
      </c>
    </row>
  </sheetData>
  <sheetProtection algorithmName="SHA-512" hashValue="QNlS3WjxPvb59SLtcyNsTbejO2m0GH6gtCeHslMoAFKav42IUEhUt50u+1jWHTvuLurqJ8wGrjwM/M7ApQQJ6w==" saltValue="+dj7QBzfZOfCGDpIoA9VxA==" spinCount="100000" sheet="1" objects="1" scenarios="1" selectLockedCells="1"/>
  <mergeCells count="51">
    <mergeCell ref="AA9:AD9"/>
    <mergeCell ref="Y9:Z9"/>
    <mergeCell ref="B10:D10"/>
    <mergeCell ref="E10:I10"/>
    <mergeCell ref="J10:K10"/>
    <mergeCell ref="L10:O10"/>
    <mergeCell ref="Q9:S9"/>
    <mergeCell ref="T9:X9"/>
    <mergeCell ref="B11:D11"/>
    <mergeCell ref="E11:I11"/>
    <mergeCell ref="J11:K11"/>
    <mergeCell ref="L11:O11"/>
    <mergeCell ref="B9:D9"/>
    <mergeCell ref="E9:I9"/>
    <mergeCell ref="J9:K9"/>
    <mergeCell ref="L9:O9"/>
    <mergeCell ref="T8:X8"/>
    <mergeCell ref="Y8:Z8"/>
    <mergeCell ref="AA8:AD8"/>
    <mergeCell ref="B7:D7"/>
    <mergeCell ref="E7:G7"/>
    <mergeCell ref="I7:K7"/>
    <mergeCell ref="M7:O7"/>
    <mergeCell ref="Q7:S7"/>
    <mergeCell ref="T7:X7"/>
    <mergeCell ref="B8:D8"/>
    <mergeCell ref="E8:I8"/>
    <mergeCell ref="J8:K8"/>
    <mergeCell ref="L8:O8"/>
    <mergeCell ref="Q8:S8"/>
    <mergeCell ref="Q6:S6"/>
    <mergeCell ref="T6:X6"/>
    <mergeCell ref="Y6:Z6"/>
    <mergeCell ref="Y7:Z7"/>
    <mergeCell ref="AA7:AD7"/>
    <mergeCell ref="Y5:Z5"/>
    <mergeCell ref="AB6:AC6"/>
    <mergeCell ref="AA5:AD5"/>
    <mergeCell ref="C1:O3"/>
    <mergeCell ref="T1:AA3"/>
    <mergeCell ref="B4:O4"/>
    <mergeCell ref="Q4:U4"/>
    <mergeCell ref="V4:Z4"/>
    <mergeCell ref="AA4:AD4"/>
    <mergeCell ref="B5:D5"/>
    <mergeCell ref="E5:O5"/>
    <mergeCell ref="Q5:S5"/>
    <mergeCell ref="T5:U5"/>
    <mergeCell ref="V5:W5"/>
    <mergeCell ref="B6:D6"/>
    <mergeCell ref="E6:O6"/>
  </mergeCells>
  <conditionalFormatting sqref="W18 Y18">
    <cfRule type="containsBlanks" dxfId="50" priority="1">
      <formula>LEN(TRIM(W18))=0</formula>
    </cfRule>
  </conditionalFormatting>
  <pageMargins left="0.7" right="0.7" top="0.75" bottom="0.75" header="0.3" footer="0.3"/>
  <pageSetup paperSize="9"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 t="str">
        <f>IF(กำหนดรายวิชา!E14="","",กำหนดรายวิชา!E14)</f>
        <v>พ11101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กำหนดรายวิชา!K14&amp;" : "&amp;กำหนดรายวิชา!L14</f>
        <v>การประเมินผลภาคเรียนที่  1  คะแนนระหว่างเรียน : ปลายภาค = 80 : 20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80 : 20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80 : 20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 t="str">
        <f>IF(กำหนดรายวิชา!F14="","",กำหนดรายวิชา!F14)</f>
        <v>สุขศึกษาและพลศึกษา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60</v>
      </c>
      <c r="AW7" s="325">
        <f>IF(AY7="","",AY7-AX7)</f>
        <v>60</v>
      </c>
      <c r="AX7" s="328">
        <v>20</v>
      </c>
      <c r="AY7" s="314">
        <f>IF(กำหนดรายวิชา!K14="","",กำหนดรายวิชา!K14)</f>
        <v>80</v>
      </c>
      <c r="AZ7" s="314">
        <f>IF(กำหนดรายวิชา!L14="","",กำหนดรายวิชา!L14)</f>
        <v>20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60</v>
      </c>
      <c r="AW8" s="326">
        <f>IF(D8="","",ROUND((AV8*$AW$7/$AV$7),0))</f>
        <v>60</v>
      </c>
      <c r="AX8" s="458">
        <v>10</v>
      </c>
      <c r="AY8" s="327">
        <f>IF(D8="","",SUM(AW8:AX8))</f>
        <v>70</v>
      </c>
      <c r="AZ8" s="322">
        <v>15</v>
      </c>
      <c r="BA8" s="327">
        <f>IF(AY8="","",SUM(AY8:AZ8))</f>
        <v>85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45</v>
      </c>
      <c r="AW9" s="326">
        <f t="shared" ref="AW9:AW47" si="1">IF(D9="","",ROUND((AV9*$AW$7/$AV$7),0))</f>
        <v>45</v>
      </c>
      <c r="AX9" s="458">
        <v>15</v>
      </c>
      <c r="AY9" s="327">
        <f t="shared" ref="AY9:AY47" si="2">IF(D9="","",SUM(AW9:AX9))</f>
        <v>60</v>
      </c>
      <c r="AZ9" s="322">
        <v>16</v>
      </c>
      <c r="BA9" s="327">
        <f t="shared" ref="BA9:BA47" si="3">IF(AY9="","",SUM(AY9:AZ9))</f>
        <v>76</v>
      </c>
      <c r="BB9" s="321">
        <f t="shared" ref="BB9:BB47" si="4">IF(BA9="","",IF(BA9&gt;=79.5,4,IF(BA9&gt;=74.5,3.5,IF(BA9&gt;=69.5,3,IF(BA9&gt;=64.5,2.5,IF(BA9&gt;=59.5,2,IF(BA9&gt;=54.5,1.5,IF(BA9&gt;=49.5,1,IF(BA9&lt;49.5,0)))))))))</f>
        <v>3.5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46</v>
      </c>
      <c r="AW10" s="326">
        <f t="shared" si="1"/>
        <v>46</v>
      </c>
      <c r="AX10" s="458">
        <v>12</v>
      </c>
      <c r="AY10" s="327">
        <f t="shared" si="2"/>
        <v>58</v>
      </c>
      <c r="AZ10" s="322">
        <v>12</v>
      </c>
      <c r="BA10" s="327">
        <f t="shared" si="3"/>
        <v>70</v>
      </c>
      <c r="BB10" s="321">
        <f t="shared" si="4"/>
        <v>3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rGdL3s7lcJN6dyqB6NjGYpsyXXFnXEytnMIKcfRqWhhALX1NRmQdhK5eNxKeSfcv/R3v6XOit5gRBRJuix4hwg==" saltValue="3Nhxmd0N9FivfsM5ITWCYw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 t="str">
        <f>IF(กำหนดรายวิชา!E15="","",กำหนดรายวิชา!E15)</f>
        <v>ศ11101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กำหนดรายวิชา!K15&amp;" : "&amp;กำหนดรายวิชา!L15</f>
        <v>การประเมินผลภาคเรียนที่  1  คะแนนระหว่างเรียน : ปลายภาค = 80 : 20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80 : 20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80 : 20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 t="str">
        <f>IF(กำหนดรายวิชา!F15="","",กำหนดรายวิชา!F15)</f>
        <v>ศิลปะ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60</v>
      </c>
      <c r="AW7" s="325">
        <f>IF(AY7="","",AY7-AX7)</f>
        <v>60</v>
      </c>
      <c r="AX7" s="328">
        <v>20</v>
      </c>
      <c r="AY7" s="314">
        <f>IF(กำหนดรายวิชา!K15="","",กำหนดรายวิชา!K15)</f>
        <v>80</v>
      </c>
      <c r="AZ7" s="314">
        <f>IF(กำหนดรายวิชา!L15="","",กำหนดรายวิชา!L15)</f>
        <v>20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60</v>
      </c>
      <c r="AW8" s="326">
        <f>IF(D8="","",ROUND((AV8*$AW$7/$AV$7),0))</f>
        <v>60</v>
      </c>
      <c r="AX8" s="458">
        <v>10</v>
      </c>
      <c r="AY8" s="327">
        <f>IF(D8="","",SUM(AW8:AX8))</f>
        <v>70</v>
      </c>
      <c r="AZ8" s="322">
        <v>15</v>
      </c>
      <c r="BA8" s="327">
        <f>IF(AY8="","",SUM(AY8:AZ8))</f>
        <v>85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45</v>
      </c>
      <c r="AW9" s="326">
        <f t="shared" ref="AW9:AW47" si="1">IF(D9="","",ROUND((AV9*$AW$7/$AV$7),0))</f>
        <v>45</v>
      </c>
      <c r="AX9" s="458">
        <v>15</v>
      </c>
      <c r="AY9" s="327">
        <f t="shared" ref="AY9:AY47" si="2">IF(D9="","",SUM(AW9:AX9))</f>
        <v>60</v>
      </c>
      <c r="AZ9" s="322">
        <v>16</v>
      </c>
      <c r="BA9" s="327">
        <f t="shared" ref="BA9:BA47" si="3">IF(AY9="","",SUM(AY9:AZ9))</f>
        <v>76</v>
      </c>
      <c r="BB9" s="321">
        <f t="shared" ref="BB9:BB47" si="4">IF(BA9="","",IF(BA9&gt;=79.5,4,IF(BA9&gt;=74.5,3.5,IF(BA9&gt;=69.5,3,IF(BA9&gt;=64.5,2.5,IF(BA9&gt;=59.5,2,IF(BA9&gt;=54.5,1.5,IF(BA9&gt;=49.5,1,IF(BA9&lt;49.5,0)))))))))</f>
        <v>3.5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46</v>
      </c>
      <c r="AW10" s="326">
        <f t="shared" si="1"/>
        <v>46</v>
      </c>
      <c r="AX10" s="458">
        <v>12</v>
      </c>
      <c r="AY10" s="327">
        <f t="shared" si="2"/>
        <v>58</v>
      </c>
      <c r="AZ10" s="322">
        <v>12</v>
      </c>
      <c r="BA10" s="327">
        <f t="shared" si="3"/>
        <v>70</v>
      </c>
      <c r="BB10" s="321">
        <f t="shared" si="4"/>
        <v>3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hz/28qHhgDNHfsI/qaxVH92S7pzDYHGk33MUs6b42+8TpKqbWrwQEQsRY5hccUaYfEyxu9EgUrHNe7kZOF3MrQ==" saltValue="jSGlQTqxhM+s6KcZhkMAXQ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topLeftCell="A2" zoomScaleNormal="100" workbookViewId="0">
      <selection activeCell="N14" sqref="N14"/>
    </sheetView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 t="str">
        <f>IF(กำหนดรายวิชา!E16="","",กำหนดรายวิชา!E16)</f>
        <v>ง11101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กำหนดรายวิชา!K16&amp;" : "&amp;กำหนดรายวิชา!L16</f>
        <v>การประเมินผลภาคเรียนที่  1  คะแนนระหว่างเรียน : ปลายภาค = 80 : 20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80 : 20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80 : 20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 t="str">
        <f>IF(กำหนดรายวิชา!F16="","",กำหนดรายวิชา!F16)</f>
        <v>การงานอาชีพ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60</v>
      </c>
      <c r="AW7" s="325">
        <f>IF(AY7="","",AY7-AX7)</f>
        <v>60</v>
      </c>
      <c r="AX7" s="328">
        <v>20</v>
      </c>
      <c r="AY7" s="314">
        <f>IF(กำหนดรายวิชา!K16="","",กำหนดรายวิชา!K16)</f>
        <v>80</v>
      </c>
      <c r="AZ7" s="314">
        <f>IF(กำหนดรายวิชา!L16="","",กำหนดรายวิชา!L16)</f>
        <v>20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60</v>
      </c>
      <c r="AW8" s="326">
        <f>IF(D8="","",ROUND((AV8*$AW$7/$AV$7),0))</f>
        <v>60</v>
      </c>
      <c r="AX8" s="458">
        <v>10</v>
      </c>
      <c r="AY8" s="327">
        <f>IF(D8="","",SUM(AW8:AX8))</f>
        <v>70</v>
      </c>
      <c r="AZ8" s="322">
        <v>15</v>
      </c>
      <c r="BA8" s="327">
        <f>IF(AY8="","",SUM(AY8:AZ8))</f>
        <v>85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45</v>
      </c>
      <c r="AW9" s="326">
        <f t="shared" ref="AW9:AW47" si="1">IF(D9="","",ROUND((AV9*$AW$7/$AV$7),0))</f>
        <v>45</v>
      </c>
      <c r="AX9" s="458">
        <v>15</v>
      </c>
      <c r="AY9" s="327">
        <f t="shared" ref="AY9:AY47" si="2">IF(D9="","",SUM(AW9:AX9))</f>
        <v>60</v>
      </c>
      <c r="AZ9" s="322">
        <v>16</v>
      </c>
      <c r="BA9" s="327">
        <f t="shared" ref="BA9:BA47" si="3">IF(AY9="","",SUM(AY9:AZ9))</f>
        <v>76</v>
      </c>
      <c r="BB9" s="321">
        <f t="shared" ref="BB9:BB47" si="4">IF(BA9="","",IF(BA9&gt;=79.5,4,IF(BA9&gt;=74.5,3.5,IF(BA9&gt;=69.5,3,IF(BA9&gt;=64.5,2.5,IF(BA9&gt;=59.5,2,IF(BA9&gt;=54.5,1.5,IF(BA9&gt;=49.5,1,IF(BA9&lt;49.5,0)))))))))</f>
        <v>3.5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46</v>
      </c>
      <c r="AW10" s="326">
        <f t="shared" si="1"/>
        <v>46</v>
      </c>
      <c r="AX10" s="458">
        <v>12</v>
      </c>
      <c r="AY10" s="327">
        <f t="shared" si="2"/>
        <v>58</v>
      </c>
      <c r="AZ10" s="322">
        <v>12</v>
      </c>
      <c r="BA10" s="327">
        <f t="shared" si="3"/>
        <v>70</v>
      </c>
      <c r="BB10" s="321">
        <f t="shared" si="4"/>
        <v>3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p13d8sr7UUr0b0lFkX2WofREHjbDUxWoVrCjU4BoKS5NqXZFTYINWvuyuxSyOU2ieLVcSOuVCf0PPPmI2Y5cvw==" saltValue="zQX063+L9RGH6MWmlL8p/A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 t="str">
        <f>IF(กำหนดรายวิชา!E17="","",กำหนดรายวิชา!E17)</f>
        <v>อ11101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กำหนดรายวิชา!K17&amp;" : "&amp;กำหนดรายวิชา!L17</f>
        <v>การประเมินผลภาคเรียนที่  1  คะแนนระหว่างเรียน : ปลายภาค = 70 : 30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70 : 30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70 : 30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 t="str">
        <f>IF(กำหนดรายวิชา!F17="","",กำหนดรายวิชา!F17)</f>
        <v>ภาษาอังกฤษพื้นฐาน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/>
      <c r="P7" s="313"/>
      <c r="Q7" s="313"/>
      <c r="R7" s="313"/>
      <c r="S7" s="313"/>
      <c r="T7" s="313"/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60</v>
      </c>
      <c r="AW7" s="325">
        <f>IF(AY7="","",AY7-AX7)</f>
        <v>50</v>
      </c>
      <c r="AX7" s="328">
        <v>20</v>
      </c>
      <c r="AY7" s="314">
        <f>IF(กำหนดรายวิชา!K17="","",กำหนดรายวิชา!K17)</f>
        <v>70</v>
      </c>
      <c r="AZ7" s="314">
        <f>IF(กำหนดรายวิชา!L17="","",กำหนดรายวิชา!L17)</f>
        <v>30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/>
      <c r="P8" s="458"/>
      <c r="Q8" s="458"/>
      <c r="R8" s="458"/>
      <c r="S8" s="458"/>
      <c r="T8" s="458"/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60</v>
      </c>
      <c r="AW8" s="326">
        <f>IF(D8="","",ROUND((AV8*$AW$7/$AV$7),0))</f>
        <v>50</v>
      </c>
      <c r="AX8" s="458">
        <v>10</v>
      </c>
      <c r="AY8" s="327">
        <f>IF(D8="","",SUM(AW8:AX8))</f>
        <v>60</v>
      </c>
      <c r="AZ8" s="322">
        <v>29</v>
      </c>
      <c r="BA8" s="327">
        <f>IF(AY8="","",SUM(AY8:AZ8))</f>
        <v>89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/>
      <c r="P9" s="458"/>
      <c r="Q9" s="458"/>
      <c r="R9" s="458"/>
      <c r="S9" s="458"/>
      <c r="T9" s="458"/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45</v>
      </c>
      <c r="AW9" s="326">
        <f t="shared" ref="AW9:AW47" si="1">IF(D9="","",ROUND((AV9*$AW$7/$AV$7),0))</f>
        <v>38</v>
      </c>
      <c r="AX9" s="458">
        <v>15</v>
      </c>
      <c r="AY9" s="327">
        <f t="shared" ref="AY9:AY47" si="2">IF(D9="","",SUM(AW9:AX9))</f>
        <v>53</v>
      </c>
      <c r="AZ9" s="322">
        <v>16</v>
      </c>
      <c r="BA9" s="327">
        <f t="shared" ref="BA9:BA47" si="3">IF(AY9="","",SUM(AY9:AZ9))</f>
        <v>69</v>
      </c>
      <c r="BB9" s="321">
        <f t="shared" ref="BB9:BB47" si="4">IF(BA9="","",IF(BA9&gt;=79.5,4,IF(BA9&gt;=74.5,3.5,IF(BA9&gt;=69.5,3,IF(BA9&gt;=64.5,2.5,IF(BA9&gt;=59.5,2,IF(BA9&gt;=54.5,1.5,IF(BA9&gt;=49.5,1,IF(BA9&lt;49.5,0)))))))))</f>
        <v>2.5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46</v>
      </c>
      <c r="AW10" s="326">
        <f t="shared" si="1"/>
        <v>38</v>
      </c>
      <c r="AX10" s="458">
        <v>12</v>
      </c>
      <c r="AY10" s="327">
        <f t="shared" si="2"/>
        <v>50</v>
      </c>
      <c r="AZ10" s="322">
        <v>12</v>
      </c>
      <c r="BA10" s="327">
        <f t="shared" si="3"/>
        <v>62</v>
      </c>
      <c r="BB10" s="321">
        <f t="shared" si="4"/>
        <v>2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pN/m6LoQWoEbWnEhOh0KCNdTI8IYvwAtA3HFYlONyj5jqZOTyf2aNbsBc0ovZJfbbfTAt2x4Ya83BeeGYYDxgw==" saltValue="uOMuIOFL3CFfQCj73RVTQQ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>
        <f>IF(กำหนดรายวิชา!E18="","",กำหนดรายวิชา!E18)</f>
        <v>10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กำหนดรายวิชา!K18&amp;" : "&amp;กำหนดรายวิชา!L18</f>
        <v>การประเมินผลภาคเรียนที่  1  คะแนนระหว่างเรียน : ปลายภาค = 60 : 40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60 : 40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60 : 40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>
        <f>IF(กำหนดรายวิชา!F18="","",กำหนดรายวิชา!F18)</f>
        <v>10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>
        <v>10</v>
      </c>
      <c r="P7" s="313">
        <v>10</v>
      </c>
      <c r="Q7" s="313">
        <v>10</v>
      </c>
      <c r="R7" s="313">
        <v>10</v>
      </c>
      <c r="S7" s="313">
        <v>10</v>
      </c>
      <c r="T7" s="313">
        <v>10</v>
      </c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120</v>
      </c>
      <c r="AW7" s="325">
        <f>IF(AY7="","",AY7-AX7)</f>
        <v>40</v>
      </c>
      <c r="AX7" s="328">
        <v>20</v>
      </c>
      <c r="AY7" s="314">
        <f>IF(กำหนดรายวิชา!K18="","",กำหนดรายวิชา!K18)</f>
        <v>60</v>
      </c>
      <c r="AZ7" s="314">
        <f>IF(กำหนดรายวิชา!L18="","",กำหนดรายวิชา!L18)</f>
        <v>40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>
        <v>10</v>
      </c>
      <c r="P8" s="458">
        <v>10</v>
      </c>
      <c r="Q8" s="458">
        <v>10</v>
      </c>
      <c r="R8" s="458">
        <v>10</v>
      </c>
      <c r="S8" s="458">
        <v>10</v>
      </c>
      <c r="T8" s="458">
        <v>10</v>
      </c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120</v>
      </c>
      <c r="AW8" s="326">
        <f>IF(D8="","",ROUND((AV8*$AW$7/$AV$7),0))</f>
        <v>40</v>
      </c>
      <c r="AX8" s="458">
        <v>10</v>
      </c>
      <c r="AY8" s="327">
        <f>IF(D8="","",SUM(AW8:AX8))</f>
        <v>50</v>
      </c>
      <c r="AZ8" s="322">
        <v>30</v>
      </c>
      <c r="BA8" s="327">
        <f>IF(AY8="","",SUM(AY8:AZ8))</f>
        <v>80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>
        <v>7</v>
      </c>
      <c r="P9" s="458">
        <v>7</v>
      </c>
      <c r="Q9" s="458">
        <v>7</v>
      </c>
      <c r="R9" s="458">
        <v>7</v>
      </c>
      <c r="S9" s="458">
        <v>7</v>
      </c>
      <c r="T9" s="458">
        <v>7</v>
      </c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87</v>
      </c>
      <c r="AW9" s="326">
        <f t="shared" ref="AW9:AW47" si="1">IF(D9="","",ROUND((AV9*$AW$7/$AV$7),0))</f>
        <v>29</v>
      </c>
      <c r="AX9" s="458">
        <v>15</v>
      </c>
      <c r="AY9" s="327">
        <f t="shared" ref="AY9:AY47" si="2">IF(D9="","",SUM(AW9:AX9))</f>
        <v>44</v>
      </c>
      <c r="AZ9" s="322">
        <v>16</v>
      </c>
      <c r="BA9" s="327">
        <f t="shared" ref="BA9:BA47" si="3">IF(AY9="","",SUM(AY9:AZ9))</f>
        <v>60</v>
      </c>
      <c r="BB9" s="321">
        <f t="shared" ref="BB9:BB47" si="4">IF(BA9="","",IF(BA9&gt;=79.5,4,IF(BA9&gt;=74.5,3.5,IF(BA9&gt;=69.5,3,IF(BA9&gt;=64.5,2.5,IF(BA9&gt;=59.5,2,IF(BA9&gt;=54.5,1.5,IF(BA9&gt;=49.5,1,IF(BA9&lt;49.5,0)))))))))</f>
        <v>2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>
        <v>8</v>
      </c>
      <c r="P10" s="458">
        <v>8</v>
      </c>
      <c r="Q10" s="458">
        <v>8</v>
      </c>
      <c r="R10" s="458">
        <v>8</v>
      </c>
      <c r="S10" s="458">
        <v>8</v>
      </c>
      <c r="T10" s="458">
        <v>8</v>
      </c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94</v>
      </c>
      <c r="AW10" s="326">
        <f t="shared" si="1"/>
        <v>31</v>
      </c>
      <c r="AX10" s="458">
        <v>12</v>
      </c>
      <c r="AY10" s="327">
        <f t="shared" si="2"/>
        <v>43</v>
      </c>
      <c r="AZ10" s="322">
        <v>12</v>
      </c>
      <c r="BA10" s="327">
        <f t="shared" si="3"/>
        <v>55</v>
      </c>
      <c r="BB10" s="321">
        <f t="shared" si="4"/>
        <v>1.5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mz5xuW/XTeMDeY3HNNEEoqQhkt5U2QdlbAre4DpOxKRo7CXEafcvMDMqn4pNg9+uDAqMXGcArLszM0T+S7TNSA==" saltValue="mIzeinj21LOfpo2FhGi9Vw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>
        <f>IF(กำหนดรายวิชา!E19="","",กำหนดรายวิชา!E19)</f>
        <v>11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กำหนดรายวิชา!K19&amp;" : "&amp;กำหนดรายวิชา!L19</f>
        <v>การประเมินผลภาคเรียนที่  1  คะแนนระหว่างเรียน : ปลายภาค = 60 : 40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60 : 40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60 : 40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>
        <f>IF(กำหนดรายวิชา!F19="","",กำหนดรายวิชา!F19)</f>
        <v>11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>
        <v>10</v>
      </c>
      <c r="P7" s="313">
        <v>10</v>
      </c>
      <c r="Q7" s="313">
        <v>10</v>
      </c>
      <c r="R7" s="313">
        <v>10</v>
      </c>
      <c r="S7" s="313">
        <v>10</v>
      </c>
      <c r="T7" s="313">
        <v>10</v>
      </c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120</v>
      </c>
      <c r="AW7" s="325">
        <f>IF(AY7="","",AY7-AX7)</f>
        <v>40</v>
      </c>
      <c r="AX7" s="328">
        <v>20</v>
      </c>
      <c r="AY7" s="314">
        <f>IF(กำหนดรายวิชา!K19="","",กำหนดรายวิชา!K19)</f>
        <v>60</v>
      </c>
      <c r="AZ7" s="314">
        <f>IF(กำหนดรายวิชา!L19="","",กำหนดรายวิชา!L19)</f>
        <v>40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>
        <v>10</v>
      </c>
      <c r="P8" s="458">
        <v>10</v>
      </c>
      <c r="Q8" s="458">
        <v>10</v>
      </c>
      <c r="R8" s="458">
        <v>10</v>
      </c>
      <c r="S8" s="458">
        <v>10</v>
      </c>
      <c r="T8" s="458">
        <v>10</v>
      </c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120</v>
      </c>
      <c r="AW8" s="326">
        <f>IF(D8="","",ROUND((AV8*$AW$7/$AV$7),0))</f>
        <v>40</v>
      </c>
      <c r="AX8" s="458">
        <v>10</v>
      </c>
      <c r="AY8" s="327">
        <f>IF(D8="","",SUM(AW8:AX8))</f>
        <v>50</v>
      </c>
      <c r="AZ8" s="322">
        <v>30</v>
      </c>
      <c r="BA8" s="327">
        <f>IF(AY8="","",SUM(AY8:AZ8))</f>
        <v>80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>
        <v>7</v>
      </c>
      <c r="P9" s="458">
        <v>7</v>
      </c>
      <c r="Q9" s="458">
        <v>7</v>
      </c>
      <c r="R9" s="458">
        <v>7</v>
      </c>
      <c r="S9" s="458">
        <v>7</v>
      </c>
      <c r="T9" s="458">
        <v>7</v>
      </c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87</v>
      </c>
      <c r="AW9" s="326">
        <f t="shared" ref="AW9:AW47" si="1">IF(D9="","",ROUND((AV9*$AW$7/$AV$7),0))</f>
        <v>29</v>
      </c>
      <c r="AX9" s="458">
        <v>15</v>
      </c>
      <c r="AY9" s="327">
        <f t="shared" ref="AY9:AY47" si="2">IF(D9="","",SUM(AW9:AX9))</f>
        <v>44</v>
      </c>
      <c r="AZ9" s="322">
        <v>16</v>
      </c>
      <c r="BA9" s="327">
        <f t="shared" ref="BA9:BA47" si="3">IF(AY9="","",SUM(AY9:AZ9))</f>
        <v>60</v>
      </c>
      <c r="BB9" s="321">
        <f t="shared" ref="BB9:BB47" si="4">IF(BA9="","",IF(BA9&gt;=79.5,4,IF(BA9&gt;=74.5,3.5,IF(BA9&gt;=69.5,3,IF(BA9&gt;=64.5,2.5,IF(BA9&gt;=59.5,2,IF(BA9&gt;=54.5,1.5,IF(BA9&gt;=49.5,1,IF(BA9&lt;49.5,0)))))))))</f>
        <v>2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>
        <v>8</v>
      </c>
      <c r="P10" s="458">
        <v>8</v>
      </c>
      <c r="Q10" s="458">
        <v>8</v>
      </c>
      <c r="R10" s="458">
        <v>8</v>
      </c>
      <c r="S10" s="458">
        <v>8</v>
      </c>
      <c r="T10" s="458">
        <v>8</v>
      </c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94</v>
      </c>
      <c r="AW10" s="326">
        <f t="shared" si="1"/>
        <v>31</v>
      </c>
      <c r="AX10" s="458">
        <v>12</v>
      </c>
      <c r="AY10" s="327">
        <f t="shared" si="2"/>
        <v>43</v>
      </c>
      <c r="AZ10" s="322">
        <v>12</v>
      </c>
      <c r="BA10" s="327">
        <f t="shared" si="3"/>
        <v>55</v>
      </c>
      <c r="BB10" s="321">
        <f t="shared" si="4"/>
        <v>1.5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uOYW2IPvuNCZF5tIdSZ3vBZvltGIA6Z1AAh6ttNAeDuFx+EwTZaBAvVLR4PuW7FJ9EGOS7pOCXPbyeXR7OjnXg==" saltValue="XvaVmxy0rls4nhvMdk8OXA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>
        <f>IF(กำหนดรายวิชา!E20="","",กำหนดรายวิชา!E20)</f>
        <v>12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กำหนดรายวิชา!K20&amp;" : "&amp;กำหนดรายวิชา!L20</f>
        <v>การประเมินผลภาคเรียนที่  1  คะแนนระหว่างเรียน : ปลายภาค = 60 : 40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60 : 40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60 : 40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>
        <f>IF(กำหนดรายวิชา!F20="","",กำหนดรายวิชา!F20)</f>
        <v>12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>
        <v>10</v>
      </c>
      <c r="P7" s="313">
        <v>10</v>
      </c>
      <c r="Q7" s="313">
        <v>10</v>
      </c>
      <c r="R7" s="313">
        <v>10</v>
      </c>
      <c r="S7" s="313">
        <v>10</v>
      </c>
      <c r="T7" s="313">
        <v>10</v>
      </c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120</v>
      </c>
      <c r="AW7" s="325">
        <f>IF(AY7="","",AY7-AX7)</f>
        <v>40</v>
      </c>
      <c r="AX7" s="328">
        <v>20</v>
      </c>
      <c r="AY7" s="314">
        <f>IF(กำหนดรายวิชา!K20="","",กำหนดรายวิชา!K20)</f>
        <v>60</v>
      </c>
      <c r="AZ7" s="314">
        <f>IF(กำหนดรายวิชา!L20="","",กำหนดรายวิชา!L20)</f>
        <v>40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>
        <v>10</v>
      </c>
      <c r="P8" s="458">
        <v>10</v>
      </c>
      <c r="Q8" s="458">
        <v>10</v>
      </c>
      <c r="R8" s="458">
        <v>10</v>
      </c>
      <c r="S8" s="458">
        <v>10</v>
      </c>
      <c r="T8" s="458">
        <v>10</v>
      </c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120</v>
      </c>
      <c r="AW8" s="326">
        <f>IF(D8="","",ROUND((AV8*$AW$7/$AV$7),0))</f>
        <v>40</v>
      </c>
      <c r="AX8" s="458">
        <v>10</v>
      </c>
      <c r="AY8" s="327">
        <f>IF(D8="","",SUM(AW8:AX8))</f>
        <v>50</v>
      </c>
      <c r="AZ8" s="322">
        <v>30</v>
      </c>
      <c r="BA8" s="327">
        <f>IF(AY8="","",SUM(AY8:AZ8))</f>
        <v>80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>
        <v>7</v>
      </c>
      <c r="P9" s="458">
        <v>7</v>
      </c>
      <c r="Q9" s="458">
        <v>7</v>
      </c>
      <c r="R9" s="458">
        <v>7</v>
      </c>
      <c r="S9" s="458">
        <v>7</v>
      </c>
      <c r="T9" s="458">
        <v>7</v>
      </c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87</v>
      </c>
      <c r="AW9" s="326">
        <f t="shared" ref="AW9:AW47" si="1">IF(D9="","",ROUND((AV9*$AW$7/$AV$7),0))</f>
        <v>29</v>
      </c>
      <c r="AX9" s="458">
        <v>15</v>
      </c>
      <c r="AY9" s="327">
        <f t="shared" ref="AY9:AY47" si="2">IF(D9="","",SUM(AW9:AX9))</f>
        <v>44</v>
      </c>
      <c r="AZ9" s="322">
        <v>16</v>
      </c>
      <c r="BA9" s="327">
        <f t="shared" ref="BA9:BA47" si="3">IF(AY9="","",SUM(AY9:AZ9))</f>
        <v>60</v>
      </c>
      <c r="BB9" s="321">
        <f t="shared" ref="BB9:BB47" si="4">IF(BA9="","",IF(BA9&gt;=79.5,4,IF(BA9&gt;=74.5,3.5,IF(BA9&gt;=69.5,3,IF(BA9&gt;=64.5,2.5,IF(BA9&gt;=59.5,2,IF(BA9&gt;=54.5,1.5,IF(BA9&gt;=49.5,1,IF(BA9&lt;49.5,0)))))))))</f>
        <v>2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>
        <v>8</v>
      </c>
      <c r="P10" s="458">
        <v>8</v>
      </c>
      <c r="Q10" s="458">
        <v>8</v>
      </c>
      <c r="R10" s="458">
        <v>8</v>
      </c>
      <c r="S10" s="458">
        <v>8</v>
      </c>
      <c r="T10" s="458">
        <v>8</v>
      </c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94</v>
      </c>
      <c r="AW10" s="326">
        <f t="shared" si="1"/>
        <v>31</v>
      </c>
      <c r="AX10" s="458">
        <v>12</v>
      </c>
      <c r="AY10" s="327">
        <f t="shared" si="2"/>
        <v>43</v>
      </c>
      <c r="AZ10" s="322">
        <v>12</v>
      </c>
      <c r="BA10" s="327">
        <f t="shared" si="3"/>
        <v>55</v>
      </c>
      <c r="BB10" s="321">
        <f t="shared" si="4"/>
        <v>1.5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wY0ExR8QmZqle8dIIrauQkBKJieFg4Gxryku8yIXscqF5mcrYBJ1IpDrTr8driWl5e5nzygJtuuGjEnLg5235Q==" saltValue="FNEHGfCM9Rwxap7pdOm2LQ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>
        <f>IF(กำหนดรายวิชา!E21="","",กำหนดรายวิชา!E21)</f>
        <v>13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กำหนดรายวิชา!K21&amp;" : "&amp;กำหนดรายวิชา!L21</f>
        <v>การประเมินผลภาคเรียนที่  1  คะแนนระหว่างเรียน : ปลายภาค = 60 : 40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60 : 40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60 : 40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>
        <f>IF(กำหนดรายวิชา!F21="","",กำหนดรายวิชา!F21)</f>
        <v>13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>
        <v>10</v>
      </c>
      <c r="P7" s="313">
        <v>10</v>
      </c>
      <c r="Q7" s="313">
        <v>10</v>
      </c>
      <c r="R7" s="313">
        <v>10</v>
      </c>
      <c r="S7" s="313">
        <v>10</v>
      </c>
      <c r="T7" s="313">
        <v>10</v>
      </c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120</v>
      </c>
      <c r="AW7" s="325">
        <f>IF(AY7="","",AY7-AX7)</f>
        <v>40</v>
      </c>
      <c r="AX7" s="328">
        <v>20</v>
      </c>
      <c r="AY7" s="314">
        <f>IF(กำหนดรายวิชา!K21="","",กำหนดรายวิชา!K21)</f>
        <v>60</v>
      </c>
      <c r="AZ7" s="314">
        <f>IF(กำหนดรายวิชา!L21="","",กำหนดรายวิชา!L21)</f>
        <v>40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>
        <v>10</v>
      </c>
      <c r="P8" s="458">
        <v>10</v>
      </c>
      <c r="Q8" s="458">
        <v>10</v>
      </c>
      <c r="R8" s="458">
        <v>10</v>
      </c>
      <c r="S8" s="458">
        <v>10</v>
      </c>
      <c r="T8" s="458">
        <v>10</v>
      </c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120</v>
      </c>
      <c r="AW8" s="326">
        <f>IF(D8="","",ROUND((AV8*$AW$7/$AV$7),0))</f>
        <v>40</v>
      </c>
      <c r="AX8" s="458">
        <v>10</v>
      </c>
      <c r="AY8" s="327">
        <f>IF(D8="","",SUM(AW8:AX8))</f>
        <v>50</v>
      </c>
      <c r="AZ8" s="322">
        <v>30</v>
      </c>
      <c r="BA8" s="327">
        <f>IF(AY8="","",SUM(AY8:AZ8))</f>
        <v>80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>
        <v>7</v>
      </c>
      <c r="P9" s="458">
        <v>7</v>
      </c>
      <c r="Q9" s="458">
        <v>7</v>
      </c>
      <c r="R9" s="458">
        <v>7</v>
      </c>
      <c r="S9" s="458">
        <v>7</v>
      </c>
      <c r="T9" s="458">
        <v>7</v>
      </c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87</v>
      </c>
      <c r="AW9" s="326">
        <f t="shared" ref="AW9:AW47" si="1">IF(D9="","",ROUND((AV9*$AW$7/$AV$7),0))</f>
        <v>29</v>
      </c>
      <c r="AX9" s="458">
        <v>15</v>
      </c>
      <c r="AY9" s="327">
        <f t="shared" ref="AY9:AY47" si="2">IF(D9="","",SUM(AW9:AX9))</f>
        <v>44</v>
      </c>
      <c r="AZ9" s="322">
        <v>16</v>
      </c>
      <c r="BA9" s="327">
        <f t="shared" ref="BA9:BA47" si="3">IF(AY9="","",SUM(AY9:AZ9))</f>
        <v>60</v>
      </c>
      <c r="BB9" s="321">
        <f t="shared" ref="BB9:BB47" si="4">IF(BA9="","",IF(BA9&gt;=79.5,4,IF(BA9&gt;=74.5,3.5,IF(BA9&gt;=69.5,3,IF(BA9&gt;=64.5,2.5,IF(BA9&gt;=59.5,2,IF(BA9&gt;=54.5,1.5,IF(BA9&gt;=49.5,1,IF(BA9&lt;49.5,0)))))))))</f>
        <v>2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>
        <v>8</v>
      </c>
      <c r="P10" s="458">
        <v>8</v>
      </c>
      <c r="Q10" s="458">
        <v>8</v>
      </c>
      <c r="R10" s="458">
        <v>8</v>
      </c>
      <c r="S10" s="458">
        <v>8</v>
      </c>
      <c r="T10" s="458">
        <v>8</v>
      </c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94</v>
      </c>
      <c r="AW10" s="326">
        <f t="shared" si="1"/>
        <v>31</v>
      </c>
      <c r="AX10" s="458">
        <v>12</v>
      </c>
      <c r="AY10" s="327">
        <f t="shared" si="2"/>
        <v>43</v>
      </c>
      <c r="AZ10" s="322">
        <v>12</v>
      </c>
      <c r="BA10" s="327">
        <f t="shared" si="3"/>
        <v>55</v>
      </c>
      <c r="BB10" s="321">
        <f t="shared" si="4"/>
        <v>1.5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7uxDU0bJh5ESgwwIx3wj8KG+kc8aFTUyEaNhc+fCCWO0Sc/H9jKFPFMT3ptGdbLR7DVEDjBfCZlUG8c/XO/iFQ==" saltValue="3yf87R5xml6O+xD2LNkfNg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>
        <f>IF(กำหนดรายวิชา!E22="","",กำหนดรายวิชา!E22)</f>
        <v>14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กำหนดรายวิชา!K22&amp;" : "&amp;กำหนดรายวิชา!L22</f>
        <v>การประเมินผลภาคเรียนที่  1  คะแนนระหว่างเรียน : ปลายภาค = 60 : 40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60 : 40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60 : 40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>
        <f>IF(กำหนดรายวิชา!F22="","",กำหนดรายวิชา!F22)</f>
        <v>14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>
        <v>10</v>
      </c>
      <c r="P7" s="313">
        <v>10</v>
      </c>
      <c r="Q7" s="313">
        <v>10</v>
      </c>
      <c r="R7" s="313">
        <v>10</v>
      </c>
      <c r="S7" s="313">
        <v>10</v>
      </c>
      <c r="T7" s="313">
        <v>10</v>
      </c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120</v>
      </c>
      <c r="AW7" s="325">
        <f>IF(AY7="","",AY7-AX7)</f>
        <v>40</v>
      </c>
      <c r="AX7" s="328">
        <v>20</v>
      </c>
      <c r="AY7" s="314">
        <f>IF(กำหนดรายวิชา!K22="","",กำหนดรายวิชา!K22)</f>
        <v>60</v>
      </c>
      <c r="AZ7" s="314">
        <f>IF(กำหนดรายวิชา!L22="","",กำหนดรายวิชา!L22)</f>
        <v>40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>
        <v>10</v>
      </c>
      <c r="P8" s="458">
        <v>10</v>
      </c>
      <c r="Q8" s="458">
        <v>10</v>
      </c>
      <c r="R8" s="458">
        <v>10</v>
      </c>
      <c r="S8" s="458">
        <v>10</v>
      </c>
      <c r="T8" s="458">
        <v>10</v>
      </c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120</v>
      </c>
      <c r="AW8" s="326">
        <f>IF(D8="","",ROUND((AV8*$AW$7/$AV$7),0))</f>
        <v>40</v>
      </c>
      <c r="AX8" s="458">
        <v>10</v>
      </c>
      <c r="AY8" s="327">
        <f>IF(D8="","",SUM(AW8:AX8))</f>
        <v>50</v>
      </c>
      <c r="AZ8" s="322">
        <v>30</v>
      </c>
      <c r="BA8" s="327">
        <f>IF(AY8="","",SUM(AY8:AZ8))</f>
        <v>80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>
        <v>7</v>
      </c>
      <c r="P9" s="458">
        <v>7</v>
      </c>
      <c r="Q9" s="458">
        <v>7</v>
      </c>
      <c r="R9" s="458">
        <v>7</v>
      </c>
      <c r="S9" s="458">
        <v>7</v>
      </c>
      <c r="T9" s="458">
        <v>7</v>
      </c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87</v>
      </c>
      <c r="AW9" s="326">
        <f t="shared" ref="AW9:AW47" si="1">IF(D9="","",ROUND((AV9*$AW$7/$AV$7),0))</f>
        <v>29</v>
      </c>
      <c r="AX9" s="458">
        <v>15</v>
      </c>
      <c r="AY9" s="327">
        <f t="shared" ref="AY9:AY47" si="2">IF(D9="","",SUM(AW9:AX9))</f>
        <v>44</v>
      </c>
      <c r="AZ9" s="322">
        <v>16</v>
      </c>
      <c r="BA9" s="327">
        <f t="shared" ref="BA9:BA47" si="3">IF(AY9="","",SUM(AY9:AZ9))</f>
        <v>60</v>
      </c>
      <c r="BB9" s="321">
        <f t="shared" ref="BB9:BB47" si="4">IF(BA9="","",IF(BA9&gt;=79.5,4,IF(BA9&gt;=74.5,3.5,IF(BA9&gt;=69.5,3,IF(BA9&gt;=64.5,2.5,IF(BA9&gt;=59.5,2,IF(BA9&gt;=54.5,1.5,IF(BA9&gt;=49.5,1,IF(BA9&lt;49.5,0)))))))))</f>
        <v>2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>
        <v>8</v>
      </c>
      <c r="P10" s="458">
        <v>8</v>
      </c>
      <c r="Q10" s="458">
        <v>8</v>
      </c>
      <c r="R10" s="458">
        <v>8</v>
      </c>
      <c r="S10" s="458">
        <v>8</v>
      </c>
      <c r="T10" s="458">
        <v>8</v>
      </c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94</v>
      </c>
      <c r="AW10" s="326">
        <f t="shared" si="1"/>
        <v>31</v>
      </c>
      <c r="AX10" s="458">
        <v>12</v>
      </c>
      <c r="AY10" s="327">
        <f t="shared" si="2"/>
        <v>43</v>
      </c>
      <c r="AZ10" s="322">
        <v>12</v>
      </c>
      <c r="BA10" s="327">
        <f t="shared" si="3"/>
        <v>55</v>
      </c>
      <c r="BB10" s="321">
        <f t="shared" si="4"/>
        <v>1.5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uMiN/TNSsT4tp0ZsBEpMocoVvnWC+QMOVg8Q7gmcnAwiYFRkrfxSKbb6BSJrKxCZv0/HAck8SZIt25lpfYBGtw==" saltValue="HTqMTcob1p5H0aVk7s9yQA==" spinCount="100000" sheet="1" objects="1" scenarios="1"/>
  <mergeCells count="91">
    <mergeCell ref="AD4:AD6"/>
    <mergeCell ref="AE4:AE6"/>
    <mergeCell ref="AF4:AF6"/>
    <mergeCell ref="AG4:AG6"/>
    <mergeCell ref="F46:H4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47:H47"/>
    <mergeCell ref="F40:H40"/>
    <mergeCell ref="F41:H41"/>
    <mergeCell ref="F42:H42"/>
    <mergeCell ref="F43:H43"/>
    <mergeCell ref="F44:H44"/>
    <mergeCell ref="F45:H45"/>
    <mergeCell ref="F38:H38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10:H10"/>
    <mergeCell ref="F11:H11"/>
    <mergeCell ref="F12:H12"/>
    <mergeCell ref="F13:H13"/>
    <mergeCell ref="F14:H14"/>
    <mergeCell ref="F15:H15"/>
    <mergeCell ref="AZ4:AZ5"/>
    <mergeCell ref="D5:D7"/>
    <mergeCell ref="E5:E7"/>
    <mergeCell ref="F5:H7"/>
    <mergeCell ref="F8:H8"/>
    <mergeCell ref="F9:H9"/>
    <mergeCell ref="AR4:AR6"/>
    <mergeCell ref="AS4:AS6"/>
    <mergeCell ref="AT4:AT6"/>
    <mergeCell ref="AU4:AU6"/>
    <mergeCell ref="AL4:AL6"/>
    <mergeCell ref="AM4:AM6"/>
    <mergeCell ref="AN4:AN6"/>
    <mergeCell ref="AO4:AO6"/>
    <mergeCell ref="AP4:AP6"/>
    <mergeCell ref="AQ4:AQ6"/>
    <mergeCell ref="S4:S6"/>
    <mergeCell ref="T4:T6"/>
    <mergeCell ref="U4:U6"/>
    <mergeCell ref="AI4:AI6"/>
    <mergeCell ref="AJ4:AJ6"/>
    <mergeCell ref="AK4:AK6"/>
    <mergeCell ref="V4:V6"/>
    <mergeCell ref="W4:W6"/>
    <mergeCell ref="X4:X6"/>
    <mergeCell ref="Y4:Y6"/>
    <mergeCell ref="Z4:Z6"/>
    <mergeCell ref="AA4:AA6"/>
    <mergeCell ref="AB4:AB6"/>
    <mergeCell ref="AH4:AH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>
        <f>IF(กำหนดรายวิชา!E23="","",กำหนดรายวิชา!E23)</f>
        <v>15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กำหนดรายวิชา!K23&amp;" : "&amp;กำหนดรายวิชา!L23</f>
        <v>การประเมินผลภาคเรียนที่  1  คะแนนระหว่างเรียน : ปลายภาค = 70 : 30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70 : 30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70 : 30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>
        <f>IF(กำหนดรายวิชา!F23="","",กำหนดรายวิชา!F23)</f>
        <v>15</v>
      </c>
      <c r="G4" s="721"/>
      <c r="H4" s="722"/>
      <c r="I4" s="723" t="s">
        <v>284</v>
      </c>
      <c r="J4" s="723">
        <v>2</v>
      </c>
      <c r="K4" s="723">
        <v>3</v>
      </c>
      <c r="L4" s="723">
        <v>4</v>
      </c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>
        <v>10</v>
      </c>
      <c r="P7" s="313">
        <v>10</v>
      </c>
      <c r="Q7" s="313">
        <v>10</v>
      </c>
      <c r="R7" s="313">
        <v>10</v>
      </c>
      <c r="S7" s="313">
        <v>10</v>
      </c>
      <c r="T7" s="313">
        <v>10</v>
      </c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120</v>
      </c>
      <c r="AW7" s="325">
        <f>IF(AY7="","",AY7-AX7)</f>
        <v>50</v>
      </c>
      <c r="AX7" s="328">
        <v>20</v>
      </c>
      <c r="AY7" s="314">
        <f>IF(กำหนดรายวิชา!K23="","",กำหนดรายวิชา!K23)</f>
        <v>70</v>
      </c>
      <c r="AZ7" s="314">
        <f>IF(กำหนดรายวิชา!L23="","",กำหนดรายวิชา!L23)</f>
        <v>30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>
        <v>10</v>
      </c>
      <c r="P8" s="458">
        <v>10</v>
      </c>
      <c r="Q8" s="458">
        <v>10</v>
      </c>
      <c r="R8" s="458">
        <v>10</v>
      </c>
      <c r="S8" s="458">
        <v>10</v>
      </c>
      <c r="T8" s="458">
        <v>10</v>
      </c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120</v>
      </c>
      <c r="AW8" s="326">
        <f>IF(D8="","",ROUND((AV8*$AW$7/$AV$7),0))</f>
        <v>50</v>
      </c>
      <c r="AX8" s="458">
        <v>10</v>
      </c>
      <c r="AY8" s="327">
        <f>IF(D8="","",SUM(AW8:AX8))</f>
        <v>60</v>
      </c>
      <c r="AZ8" s="322">
        <v>25</v>
      </c>
      <c r="BA8" s="327">
        <f>IF(AY8="","",SUM(AY8:AZ8))</f>
        <v>85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>
        <v>7</v>
      </c>
      <c r="P9" s="458">
        <v>7</v>
      </c>
      <c r="Q9" s="458">
        <v>7</v>
      </c>
      <c r="R9" s="458">
        <v>7</v>
      </c>
      <c r="S9" s="458">
        <v>7</v>
      </c>
      <c r="T9" s="458">
        <v>7</v>
      </c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87</v>
      </c>
      <c r="AW9" s="326">
        <f t="shared" ref="AW9:AW47" si="1">IF(D9="","",ROUND((AV9*$AW$7/$AV$7),0))</f>
        <v>36</v>
      </c>
      <c r="AX9" s="458">
        <v>15</v>
      </c>
      <c r="AY9" s="327">
        <f t="shared" ref="AY9:AY47" si="2">IF(D9="","",SUM(AW9:AX9))</f>
        <v>51</v>
      </c>
      <c r="AZ9" s="322">
        <v>16</v>
      </c>
      <c r="BA9" s="327">
        <f t="shared" ref="BA9:BA47" si="3">IF(AY9="","",SUM(AY9:AZ9))</f>
        <v>67</v>
      </c>
      <c r="BB9" s="321">
        <f t="shared" ref="BB9:BB47" si="4">IF(BA9="","",IF(BA9&gt;=79.5,4,IF(BA9&gt;=74.5,3.5,IF(BA9&gt;=69.5,3,IF(BA9&gt;=64.5,2.5,IF(BA9&gt;=59.5,2,IF(BA9&gt;=54.5,1.5,IF(BA9&gt;=49.5,1,IF(BA9&lt;49.5,0)))))))))</f>
        <v>2.5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>
        <v>8</v>
      </c>
      <c r="P10" s="458">
        <v>8</v>
      </c>
      <c r="Q10" s="458">
        <v>8</v>
      </c>
      <c r="R10" s="458">
        <v>8</v>
      </c>
      <c r="S10" s="458">
        <v>8</v>
      </c>
      <c r="T10" s="458">
        <v>8</v>
      </c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94</v>
      </c>
      <c r="AW10" s="326">
        <f t="shared" si="1"/>
        <v>39</v>
      </c>
      <c r="AX10" s="458">
        <v>12</v>
      </c>
      <c r="AY10" s="327">
        <f t="shared" si="2"/>
        <v>51</v>
      </c>
      <c r="AZ10" s="322">
        <v>12</v>
      </c>
      <c r="BA10" s="327">
        <f t="shared" si="3"/>
        <v>63</v>
      </c>
      <c r="BB10" s="321">
        <f t="shared" si="4"/>
        <v>2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gNbk843jwfrjWR7xjTr/gCuq+ld8Hh91++QD3n1IDWuPlj70V5R6zHuj1iWMgKP40Xfcbm2/yjHPK3PczqyU9w==" saltValue="p7/pm6RPUZPSSsk0l64mGg==" spinCount="100000" sheet="1" objects="1" scenarios="1"/>
  <mergeCells count="91">
    <mergeCell ref="F45:H45"/>
    <mergeCell ref="F46:H46"/>
    <mergeCell ref="F47:H47"/>
    <mergeCell ref="F39:H39"/>
    <mergeCell ref="F40:H40"/>
    <mergeCell ref="F41:H41"/>
    <mergeCell ref="F42:H42"/>
    <mergeCell ref="F43:H43"/>
    <mergeCell ref="F44:H44"/>
    <mergeCell ref="F38:H38"/>
    <mergeCell ref="F27:H27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26:H26"/>
    <mergeCell ref="F15:H15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9:H9"/>
    <mergeCell ref="F10:H10"/>
    <mergeCell ref="F11:H11"/>
    <mergeCell ref="F12:H12"/>
    <mergeCell ref="F13:H13"/>
    <mergeCell ref="F14:H14"/>
    <mergeCell ref="AZ4:AZ5"/>
    <mergeCell ref="D5:D7"/>
    <mergeCell ref="E5:E7"/>
    <mergeCell ref="F5:H7"/>
    <mergeCell ref="F8:H8"/>
    <mergeCell ref="AQ4:AQ6"/>
    <mergeCell ref="AR4:AR6"/>
    <mergeCell ref="AS4:AS6"/>
    <mergeCell ref="AT4:AT6"/>
    <mergeCell ref="AU4:AU6"/>
    <mergeCell ref="AK4:AK6"/>
    <mergeCell ref="AL4:AL6"/>
    <mergeCell ref="AM4:AM6"/>
    <mergeCell ref="AN4:AN6"/>
    <mergeCell ref="AO4:AO6"/>
    <mergeCell ref="AP4:AP6"/>
    <mergeCell ref="AE4:AE6"/>
    <mergeCell ref="AF4:AF6"/>
    <mergeCell ref="AG4:AG6"/>
    <mergeCell ref="AH4:AH6"/>
    <mergeCell ref="AI4:AI6"/>
    <mergeCell ref="AJ4:AJ6"/>
    <mergeCell ref="AD4:AD6"/>
    <mergeCell ref="S4:S6"/>
    <mergeCell ref="T4:T6"/>
    <mergeCell ref="U4:U6"/>
    <mergeCell ref="V4:V6"/>
    <mergeCell ref="W4:W6"/>
    <mergeCell ref="X4:X6"/>
    <mergeCell ref="Y4:Y6"/>
    <mergeCell ref="Z4:Z6"/>
    <mergeCell ref="AA4:AA6"/>
    <mergeCell ref="AB4:AB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70C0"/>
  </sheetPr>
  <dimension ref="A5:AC45"/>
  <sheetViews>
    <sheetView showGridLines="0" showRowColHeaders="0" workbookViewId="0">
      <selection activeCell="I10" sqref="I10"/>
    </sheetView>
  </sheetViews>
  <sheetFormatPr defaultRowHeight="18.75"/>
  <cols>
    <col min="1" max="1" width="11" style="16" customWidth="1"/>
    <col min="2" max="2" width="13.875" style="16" customWidth="1"/>
    <col min="3" max="3" width="17.75" style="16" customWidth="1"/>
    <col min="4" max="4" width="9" style="16"/>
    <col min="5" max="5" width="7.625" style="16" customWidth="1"/>
    <col min="6" max="8" width="13.25" style="16" customWidth="1"/>
    <col min="9" max="9" width="10.625" style="16" customWidth="1"/>
    <col min="10" max="11" width="9" style="16"/>
    <col min="12" max="12" width="9.125" style="16" customWidth="1"/>
    <col min="13" max="13" width="7.625" style="16" customWidth="1"/>
    <col min="14" max="19" width="12.125" style="16" customWidth="1"/>
    <col min="20" max="21" width="14.375" style="16" customWidth="1"/>
    <col min="22" max="22" width="15" style="16" customWidth="1"/>
    <col min="23" max="24" width="16.25" style="16" customWidth="1"/>
    <col min="25" max="25" width="13.375" style="16" customWidth="1"/>
    <col min="26" max="27" width="17" style="16" customWidth="1"/>
    <col min="28" max="28" width="12" style="16" customWidth="1"/>
    <col min="29" max="29" width="14.25" style="16" customWidth="1"/>
    <col min="30" max="16384" width="9" style="16"/>
  </cols>
  <sheetData>
    <row r="5" spans="1:29" s="94" customFormat="1">
      <c r="A5" s="287" t="s">
        <v>21</v>
      </c>
      <c r="B5" s="287" t="s">
        <v>22</v>
      </c>
      <c r="C5" s="288" t="s">
        <v>23</v>
      </c>
      <c r="D5" s="287" t="s">
        <v>24</v>
      </c>
      <c r="E5" s="287" t="s">
        <v>25</v>
      </c>
      <c r="F5" s="287" t="s">
        <v>26</v>
      </c>
      <c r="G5" s="287" t="s">
        <v>27</v>
      </c>
      <c r="H5" s="287" t="s">
        <v>28</v>
      </c>
      <c r="I5" s="287" t="s">
        <v>29</v>
      </c>
      <c r="J5" s="287" t="s">
        <v>30</v>
      </c>
      <c r="K5" s="287" t="s">
        <v>31</v>
      </c>
      <c r="L5" s="287" t="s">
        <v>70</v>
      </c>
      <c r="M5" s="287" t="s">
        <v>71</v>
      </c>
      <c r="N5" s="287" t="s">
        <v>72</v>
      </c>
      <c r="O5" s="287" t="s">
        <v>1</v>
      </c>
      <c r="P5" s="287" t="s">
        <v>73</v>
      </c>
      <c r="Q5" s="287" t="s">
        <v>74</v>
      </c>
      <c r="R5" s="287" t="s">
        <v>75</v>
      </c>
      <c r="S5" s="287" t="s">
        <v>251</v>
      </c>
      <c r="T5" s="287" t="s">
        <v>252</v>
      </c>
      <c r="U5" s="287" t="s">
        <v>253</v>
      </c>
      <c r="V5" s="287" t="s">
        <v>254</v>
      </c>
      <c r="W5" s="287" t="s">
        <v>255</v>
      </c>
      <c r="X5" s="287" t="s">
        <v>256</v>
      </c>
      <c r="Y5" s="289" t="s">
        <v>257</v>
      </c>
      <c r="Z5" s="287" t="s">
        <v>258</v>
      </c>
      <c r="AA5" s="287" t="s">
        <v>259</v>
      </c>
      <c r="AB5" s="287" t="s">
        <v>249</v>
      </c>
      <c r="AC5" s="287" t="s">
        <v>250</v>
      </c>
    </row>
    <row r="6" spans="1:29" s="94" customFormat="1">
      <c r="A6" s="284">
        <v>111110</v>
      </c>
      <c r="B6" s="284" t="s">
        <v>204</v>
      </c>
      <c r="C6" s="285">
        <v>1234567891234</v>
      </c>
      <c r="D6" s="284">
        <v>1111</v>
      </c>
      <c r="E6" s="284" t="s">
        <v>205</v>
      </c>
      <c r="F6" s="284" t="s">
        <v>206</v>
      </c>
      <c r="G6" s="284" t="s">
        <v>241</v>
      </c>
      <c r="H6" s="284" t="s">
        <v>244</v>
      </c>
      <c r="I6" s="286">
        <v>239822</v>
      </c>
      <c r="J6" s="476">
        <f>IF(I6="","",DATEDIF(I6,ข้อมูลพื้นฐาน!$AA$5,"Y"))</f>
        <v>9</v>
      </c>
      <c r="K6" s="476">
        <f>IF(I6="","",DATEDIF(I6,ข้อมูลพื้นฐาน!$AA$5,"YM"))</f>
        <v>9</v>
      </c>
      <c r="L6" s="262" t="s">
        <v>298</v>
      </c>
      <c r="M6" s="284">
        <v>1</v>
      </c>
      <c r="N6" s="284"/>
      <c r="O6" s="284" t="s">
        <v>245</v>
      </c>
      <c r="P6" s="284" t="s">
        <v>236</v>
      </c>
      <c r="Q6" s="284" t="s">
        <v>226</v>
      </c>
      <c r="R6" s="284">
        <v>43000</v>
      </c>
      <c r="S6" s="284" t="s">
        <v>260</v>
      </c>
      <c r="T6" s="284" t="s">
        <v>262</v>
      </c>
      <c r="U6" s="284" t="s">
        <v>244</v>
      </c>
      <c r="V6" s="284" t="s">
        <v>261</v>
      </c>
      <c r="W6" s="284" t="s">
        <v>264</v>
      </c>
      <c r="X6" s="284" t="s">
        <v>244</v>
      </c>
      <c r="Y6" s="284" t="s">
        <v>260</v>
      </c>
      <c r="Z6" s="284" t="s">
        <v>262</v>
      </c>
      <c r="AA6" s="284" t="s">
        <v>244</v>
      </c>
      <c r="AB6" s="284" t="s">
        <v>267</v>
      </c>
      <c r="AC6" s="262">
        <v>1111111111</v>
      </c>
    </row>
    <row r="7" spans="1:29" s="94" customFormat="1">
      <c r="A7" s="284">
        <v>111110</v>
      </c>
      <c r="B7" s="284" t="s">
        <v>204</v>
      </c>
      <c r="C7" s="285">
        <v>1234567891234</v>
      </c>
      <c r="D7" s="284">
        <v>1112</v>
      </c>
      <c r="E7" s="284" t="s">
        <v>205</v>
      </c>
      <c r="F7" s="284" t="s">
        <v>206</v>
      </c>
      <c r="G7" s="284" t="s">
        <v>242</v>
      </c>
      <c r="H7" s="284" t="s">
        <v>244</v>
      </c>
      <c r="I7" s="286">
        <v>239128</v>
      </c>
      <c r="J7" s="476">
        <f>IF(I7="","",DATEDIF(I7,ข้อมูลพื้นฐาน!$AA$5,"Y"))</f>
        <v>11</v>
      </c>
      <c r="K7" s="476">
        <f>IF(I7="","",DATEDIF(I7,ข้อมูลพื้นฐาน!$AA$5,"YM"))</f>
        <v>8</v>
      </c>
      <c r="L7" s="262">
        <v>234</v>
      </c>
      <c r="M7" s="284">
        <v>2</v>
      </c>
      <c r="N7" s="284"/>
      <c r="O7" s="284" t="s">
        <v>245</v>
      </c>
      <c r="P7" s="284" t="s">
        <v>236</v>
      </c>
      <c r="Q7" s="284" t="s">
        <v>226</v>
      </c>
      <c r="R7" s="284">
        <v>43000</v>
      </c>
      <c r="S7" s="284" t="s">
        <v>260</v>
      </c>
      <c r="T7" s="284" t="s">
        <v>263</v>
      </c>
      <c r="U7" s="284" t="s">
        <v>244</v>
      </c>
      <c r="V7" s="284" t="s">
        <v>261</v>
      </c>
      <c r="W7" s="284" t="s">
        <v>265</v>
      </c>
      <c r="X7" s="284" t="s">
        <v>244</v>
      </c>
      <c r="Y7" s="284" t="s">
        <v>260</v>
      </c>
      <c r="Z7" s="284" t="s">
        <v>263</v>
      </c>
      <c r="AA7" s="284" t="s">
        <v>244</v>
      </c>
      <c r="AB7" s="284" t="s">
        <v>267</v>
      </c>
      <c r="AC7" s="262">
        <v>2222222222</v>
      </c>
    </row>
    <row r="8" spans="1:29" s="94" customFormat="1">
      <c r="A8" s="284">
        <v>111110</v>
      </c>
      <c r="B8" s="284" t="s">
        <v>204</v>
      </c>
      <c r="C8" s="285">
        <v>1234567891234</v>
      </c>
      <c r="D8" s="284">
        <v>1113</v>
      </c>
      <c r="E8" s="284" t="s">
        <v>205</v>
      </c>
      <c r="F8" s="284" t="s">
        <v>206</v>
      </c>
      <c r="G8" s="284" t="s">
        <v>243</v>
      </c>
      <c r="H8" s="284" t="s">
        <v>244</v>
      </c>
      <c r="I8" s="286">
        <v>239449</v>
      </c>
      <c r="J8" s="476">
        <f>IF(I8="","",DATEDIF(I8,ข้อมูลพื้นฐาน!$AA$5,"Y"))</f>
        <v>10</v>
      </c>
      <c r="K8" s="476">
        <f>IF(I8="","",DATEDIF(I8,ข้อมูลพื้นฐาน!$AA$5,"YM"))</f>
        <v>9</v>
      </c>
      <c r="L8" s="262">
        <v>345</v>
      </c>
      <c r="M8" s="284">
        <v>3</v>
      </c>
      <c r="N8" s="284"/>
      <c r="O8" s="284" t="s">
        <v>245</v>
      </c>
      <c r="P8" s="284" t="s">
        <v>236</v>
      </c>
      <c r="Q8" s="284" t="s">
        <v>226</v>
      </c>
      <c r="R8" s="284">
        <v>43000</v>
      </c>
      <c r="S8" s="284" t="s">
        <v>260</v>
      </c>
      <c r="T8" s="284" t="s">
        <v>243</v>
      </c>
      <c r="U8" s="284" t="s">
        <v>244</v>
      </c>
      <c r="V8" s="284" t="s">
        <v>261</v>
      </c>
      <c r="W8" s="284" t="s">
        <v>266</v>
      </c>
      <c r="X8" s="284" t="s">
        <v>244</v>
      </c>
      <c r="Y8" s="284" t="s">
        <v>260</v>
      </c>
      <c r="Z8" s="284" t="s">
        <v>243</v>
      </c>
      <c r="AA8" s="284" t="s">
        <v>244</v>
      </c>
      <c r="AB8" s="284" t="s">
        <v>267</v>
      </c>
      <c r="AC8" s="262">
        <v>3333333333</v>
      </c>
    </row>
    <row r="9" spans="1:29" s="94" customFormat="1">
      <c r="A9" s="284"/>
      <c r="B9" s="284"/>
      <c r="C9" s="285"/>
      <c r="D9" s="284"/>
      <c r="E9" s="284"/>
      <c r="F9" s="284"/>
      <c r="G9" s="284"/>
      <c r="H9" s="284"/>
      <c r="I9" s="286"/>
      <c r="J9" s="476" t="str">
        <f>IF(I9="","",DATEDIF(I9,ข้อมูลพื้นฐาน!$AA$5,"Y"))</f>
        <v/>
      </c>
      <c r="K9" s="476" t="str">
        <f>IF(I9="","",DATEDIF(I9,ข้อมูลพื้นฐาน!$AA$5,"YM"))</f>
        <v/>
      </c>
      <c r="L9" s="262"/>
      <c r="M9" s="284"/>
      <c r="N9" s="284"/>
      <c r="O9" s="284"/>
      <c r="P9" s="284"/>
      <c r="Q9" s="284"/>
      <c r="R9" s="284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62"/>
    </row>
    <row r="10" spans="1:29" s="94" customFormat="1">
      <c r="A10" s="284"/>
      <c r="B10" s="284"/>
      <c r="C10" s="285"/>
      <c r="D10" s="284"/>
      <c r="E10" s="284"/>
      <c r="F10" s="284"/>
      <c r="G10" s="284"/>
      <c r="H10" s="284"/>
      <c r="I10" s="286"/>
      <c r="J10" s="476" t="str">
        <f>IF(I10="","",DATEDIF(I10,ข้อมูลพื้นฐาน!$AA$5,"Y"))</f>
        <v/>
      </c>
      <c r="K10" s="476" t="str">
        <f>IF(I10="","",DATEDIF(I10,ข้อมูลพื้นฐาน!$AA$5,"YM"))</f>
        <v/>
      </c>
      <c r="L10" s="262"/>
      <c r="M10" s="284"/>
      <c r="N10" s="284"/>
      <c r="O10" s="284"/>
      <c r="P10" s="284"/>
      <c r="Q10" s="284"/>
      <c r="R10" s="284"/>
      <c r="S10" s="284"/>
      <c r="T10" s="284"/>
      <c r="U10" s="284"/>
      <c r="V10" s="284"/>
      <c r="W10" s="284"/>
      <c r="X10" s="284"/>
      <c r="Y10" s="284"/>
      <c r="Z10" s="284"/>
      <c r="AA10" s="284"/>
      <c r="AB10" s="284"/>
      <c r="AC10" s="262"/>
    </row>
    <row r="11" spans="1:29" s="94" customFormat="1">
      <c r="A11" s="284"/>
      <c r="B11" s="284"/>
      <c r="C11" s="285"/>
      <c r="D11" s="284"/>
      <c r="E11" s="284"/>
      <c r="F11" s="284"/>
      <c r="G11" s="284"/>
      <c r="H11" s="284"/>
      <c r="I11" s="286"/>
      <c r="J11" s="476" t="str">
        <f>IF(I11="","",DATEDIF(I11,ข้อมูลพื้นฐาน!$AA$5,"Y"))</f>
        <v/>
      </c>
      <c r="K11" s="476" t="str">
        <f>IF(I11="","",DATEDIF(I11,ข้อมูลพื้นฐาน!$AA$5,"YM"))</f>
        <v/>
      </c>
      <c r="L11" s="262"/>
      <c r="M11" s="284"/>
      <c r="N11" s="284"/>
      <c r="O11" s="284"/>
      <c r="P11" s="284"/>
      <c r="Q11" s="284"/>
      <c r="R11" s="284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62"/>
    </row>
    <row r="12" spans="1:29" s="94" customFormat="1">
      <c r="A12" s="284"/>
      <c r="B12" s="284"/>
      <c r="C12" s="285"/>
      <c r="D12" s="284"/>
      <c r="E12" s="284"/>
      <c r="F12" s="284"/>
      <c r="G12" s="284"/>
      <c r="H12" s="284"/>
      <c r="I12" s="286"/>
      <c r="J12" s="476" t="str">
        <f>IF(I12="","",DATEDIF(I12,ข้อมูลพื้นฐาน!$AA$5,"Y"))</f>
        <v/>
      </c>
      <c r="K12" s="476" t="str">
        <f>IF(I12="","",DATEDIF(I12,ข้อมูลพื้นฐาน!$AA$5,"YM"))</f>
        <v/>
      </c>
      <c r="L12" s="262"/>
      <c r="M12" s="284"/>
      <c r="N12" s="284"/>
      <c r="O12" s="284"/>
      <c r="P12" s="284"/>
      <c r="Q12" s="284"/>
      <c r="R12" s="284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62"/>
    </row>
    <row r="13" spans="1:29" s="94" customFormat="1">
      <c r="A13" s="284"/>
      <c r="B13" s="284"/>
      <c r="C13" s="285"/>
      <c r="D13" s="284"/>
      <c r="E13" s="284"/>
      <c r="F13" s="284"/>
      <c r="G13" s="284"/>
      <c r="H13" s="284"/>
      <c r="I13" s="286"/>
      <c r="J13" s="476" t="str">
        <f>IF(I13="","",DATEDIF(I13,ข้อมูลพื้นฐาน!$AA$5,"Y"))</f>
        <v/>
      </c>
      <c r="K13" s="476" t="str">
        <f>IF(I13="","",DATEDIF(I13,ข้อมูลพื้นฐาน!$AA$5,"YM"))</f>
        <v/>
      </c>
      <c r="L13" s="262"/>
      <c r="M13" s="284"/>
      <c r="N13" s="284"/>
      <c r="O13" s="284"/>
      <c r="P13" s="284"/>
      <c r="Q13" s="284"/>
      <c r="R13" s="284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62"/>
    </row>
    <row r="14" spans="1:29" s="94" customFormat="1">
      <c r="A14" s="284"/>
      <c r="B14" s="284"/>
      <c r="C14" s="285"/>
      <c r="D14" s="284"/>
      <c r="E14" s="284"/>
      <c r="F14" s="284"/>
      <c r="G14" s="284"/>
      <c r="H14" s="284"/>
      <c r="I14" s="286"/>
      <c r="J14" s="476" t="str">
        <f>IF(I14="","",DATEDIF(I14,ข้อมูลพื้นฐาน!$AA$5,"Y"))</f>
        <v/>
      </c>
      <c r="K14" s="476" t="str">
        <f>IF(I14="","",DATEDIF(I14,ข้อมูลพื้นฐาน!$AA$5,"YM"))</f>
        <v/>
      </c>
      <c r="L14" s="262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62"/>
    </row>
    <row r="15" spans="1:29" s="94" customFormat="1">
      <c r="A15" s="284"/>
      <c r="B15" s="284"/>
      <c r="C15" s="285"/>
      <c r="D15" s="284"/>
      <c r="E15" s="284"/>
      <c r="F15" s="284"/>
      <c r="G15" s="284"/>
      <c r="H15" s="284"/>
      <c r="I15" s="286"/>
      <c r="J15" s="476" t="str">
        <f>IF(I15="","",DATEDIF(I15,ข้อมูลพื้นฐาน!$AA$5,"Y"))</f>
        <v/>
      </c>
      <c r="K15" s="476" t="str">
        <f>IF(I15="","",DATEDIF(I15,ข้อมูลพื้นฐาน!$AA$5,"YM"))</f>
        <v/>
      </c>
      <c r="L15" s="262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62"/>
    </row>
    <row r="16" spans="1:29" s="94" customFormat="1">
      <c r="A16" s="284"/>
      <c r="B16" s="284"/>
      <c r="C16" s="285"/>
      <c r="D16" s="284"/>
      <c r="E16" s="284"/>
      <c r="F16" s="284"/>
      <c r="G16" s="284"/>
      <c r="H16" s="284"/>
      <c r="I16" s="286"/>
      <c r="J16" s="476" t="str">
        <f>IF(I16="","",DATEDIF(I16,ข้อมูลพื้นฐาน!$AA$5,"Y"))</f>
        <v/>
      </c>
      <c r="K16" s="476" t="str">
        <f>IF(I16="","",DATEDIF(I16,ข้อมูลพื้นฐาน!$AA$5,"YM"))</f>
        <v/>
      </c>
      <c r="L16" s="262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62"/>
    </row>
    <row r="17" spans="1:29" s="94" customFormat="1">
      <c r="A17" s="284"/>
      <c r="B17" s="284"/>
      <c r="C17" s="285"/>
      <c r="D17" s="284"/>
      <c r="E17" s="284"/>
      <c r="F17" s="284"/>
      <c r="G17" s="284"/>
      <c r="H17" s="284"/>
      <c r="I17" s="286"/>
      <c r="J17" s="476" t="str">
        <f>IF(I17="","",DATEDIF(I17,ข้อมูลพื้นฐาน!$AA$5,"Y"))</f>
        <v/>
      </c>
      <c r="K17" s="476" t="str">
        <f>IF(I17="","",DATEDIF(I17,ข้อมูลพื้นฐาน!$AA$5,"YM"))</f>
        <v/>
      </c>
      <c r="L17" s="262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62"/>
    </row>
    <row r="18" spans="1:29" s="94" customFormat="1">
      <c r="A18" s="284"/>
      <c r="B18" s="284"/>
      <c r="C18" s="285"/>
      <c r="D18" s="284"/>
      <c r="E18" s="284"/>
      <c r="F18" s="284"/>
      <c r="G18" s="284"/>
      <c r="H18" s="284"/>
      <c r="I18" s="286"/>
      <c r="J18" s="476" t="str">
        <f>IF(I18="","",DATEDIF(I18,ข้อมูลพื้นฐาน!$AA$5,"Y"))</f>
        <v/>
      </c>
      <c r="K18" s="476" t="str">
        <f>IF(I18="","",DATEDIF(I18,ข้อมูลพื้นฐาน!$AA$5,"YM"))</f>
        <v/>
      </c>
      <c r="L18" s="262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62"/>
    </row>
    <row r="19" spans="1:29" s="94" customFormat="1">
      <c r="A19" s="284"/>
      <c r="B19" s="284"/>
      <c r="C19" s="285"/>
      <c r="D19" s="284"/>
      <c r="E19" s="284"/>
      <c r="F19" s="284"/>
      <c r="G19" s="284"/>
      <c r="H19" s="284"/>
      <c r="I19" s="286"/>
      <c r="J19" s="476" t="str">
        <f>IF(I19="","",DATEDIF(I19,ข้อมูลพื้นฐาน!$AA$5,"Y"))</f>
        <v/>
      </c>
      <c r="K19" s="476" t="str">
        <f>IF(I19="","",DATEDIF(I19,ข้อมูลพื้นฐาน!$AA$5,"YM"))</f>
        <v/>
      </c>
      <c r="L19" s="262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4"/>
      <c r="AC19" s="262"/>
    </row>
    <row r="20" spans="1:29" s="94" customFormat="1">
      <c r="A20" s="284"/>
      <c r="B20" s="284"/>
      <c r="C20" s="285"/>
      <c r="D20" s="284"/>
      <c r="E20" s="284"/>
      <c r="F20" s="284"/>
      <c r="G20" s="284"/>
      <c r="H20" s="284"/>
      <c r="I20" s="286"/>
      <c r="J20" s="476" t="str">
        <f>IF(I20="","",DATEDIF(I20,ข้อมูลพื้นฐาน!$AA$5,"Y"))</f>
        <v/>
      </c>
      <c r="K20" s="476" t="str">
        <f>IF(I20="","",DATEDIF(I20,ข้อมูลพื้นฐาน!$AA$5,"YM"))</f>
        <v/>
      </c>
      <c r="L20" s="262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62"/>
    </row>
    <row r="21" spans="1:29" s="94" customFormat="1">
      <c r="A21" s="284"/>
      <c r="B21" s="284"/>
      <c r="C21" s="285"/>
      <c r="D21" s="284"/>
      <c r="E21" s="284"/>
      <c r="F21" s="284"/>
      <c r="G21" s="284"/>
      <c r="H21" s="284"/>
      <c r="I21" s="286"/>
      <c r="J21" s="476" t="str">
        <f>IF(I21="","",DATEDIF(I21,ข้อมูลพื้นฐาน!$AA$5,"Y"))</f>
        <v/>
      </c>
      <c r="K21" s="476" t="str">
        <f>IF(I21="","",DATEDIF(I21,ข้อมูลพื้นฐาน!$AA$5,"YM"))</f>
        <v/>
      </c>
      <c r="L21" s="262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62"/>
    </row>
    <row r="22" spans="1:29" s="94" customFormat="1">
      <c r="A22" s="284"/>
      <c r="B22" s="284"/>
      <c r="C22" s="285"/>
      <c r="D22" s="284"/>
      <c r="E22" s="284"/>
      <c r="F22" s="284"/>
      <c r="G22" s="284"/>
      <c r="H22" s="284"/>
      <c r="I22" s="286"/>
      <c r="J22" s="476" t="str">
        <f>IF(I22="","",DATEDIF(I22,ข้อมูลพื้นฐาน!$AA$5,"Y"))</f>
        <v/>
      </c>
      <c r="K22" s="476" t="str">
        <f>IF(I22="","",DATEDIF(I22,ข้อมูลพื้นฐาน!$AA$5,"YM"))</f>
        <v/>
      </c>
      <c r="L22" s="262"/>
      <c r="M22" s="284"/>
      <c r="N22" s="284"/>
      <c r="O22" s="284"/>
      <c r="P22" s="284"/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62"/>
    </row>
    <row r="23" spans="1:29" s="94" customFormat="1">
      <c r="A23" s="284"/>
      <c r="B23" s="284"/>
      <c r="C23" s="285"/>
      <c r="D23" s="284"/>
      <c r="E23" s="284"/>
      <c r="F23" s="284"/>
      <c r="G23" s="284"/>
      <c r="H23" s="284"/>
      <c r="I23" s="286"/>
      <c r="J23" s="476" t="str">
        <f>IF(I23="","",DATEDIF(I23,ข้อมูลพื้นฐาน!$AA$5,"Y"))</f>
        <v/>
      </c>
      <c r="K23" s="476" t="str">
        <f>IF(I23="","",DATEDIF(I23,ข้อมูลพื้นฐาน!$AA$5,"YM"))</f>
        <v/>
      </c>
      <c r="L23" s="262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62"/>
    </row>
    <row r="24" spans="1:29" s="94" customFormat="1">
      <c r="A24" s="284"/>
      <c r="B24" s="284"/>
      <c r="C24" s="285"/>
      <c r="D24" s="284"/>
      <c r="E24" s="284"/>
      <c r="F24" s="284"/>
      <c r="G24" s="284"/>
      <c r="H24" s="284"/>
      <c r="I24" s="286"/>
      <c r="J24" s="476" t="str">
        <f>IF(I24="","",DATEDIF(I24,ข้อมูลพื้นฐาน!$AA$5,"Y"))</f>
        <v/>
      </c>
      <c r="K24" s="476" t="str">
        <f>IF(I24="","",DATEDIF(I24,ข้อมูลพื้นฐาน!$AA$5,"YM"))</f>
        <v/>
      </c>
      <c r="L24" s="262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62"/>
    </row>
    <row r="25" spans="1:29" s="94" customFormat="1">
      <c r="A25" s="284"/>
      <c r="B25" s="284"/>
      <c r="C25" s="285"/>
      <c r="D25" s="284"/>
      <c r="E25" s="284"/>
      <c r="F25" s="284"/>
      <c r="G25" s="284"/>
      <c r="H25" s="284"/>
      <c r="I25" s="286"/>
      <c r="J25" s="476" t="str">
        <f>IF(I25="","",DATEDIF(I25,ข้อมูลพื้นฐาน!$AA$5,"Y"))</f>
        <v/>
      </c>
      <c r="K25" s="476" t="str">
        <f>IF(I25="","",DATEDIF(I25,ข้อมูลพื้นฐาน!$AA$5,"YM"))</f>
        <v/>
      </c>
      <c r="L25" s="262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62"/>
    </row>
    <row r="26" spans="1:29" s="94" customFormat="1">
      <c r="A26" s="284"/>
      <c r="B26" s="284"/>
      <c r="C26" s="285"/>
      <c r="D26" s="284"/>
      <c r="E26" s="284"/>
      <c r="F26" s="284"/>
      <c r="G26" s="284"/>
      <c r="H26" s="284"/>
      <c r="I26" s="286"/>
      <c r="J26" s="476" t="str">
        <f>IF(I26="","",DATEDIF(I26,ข้อมูลพื้นฐาน!$AA$5,"Y"))</f>
        <v/>
      </c>
      <c r="K26" s="476" t="str">
        <f>IF(I26="","",DATEDIF(I26,ข้อมูลพื้นฐาน!$AA$5,"YM"))</f>
        <v/>
      </c>
      <c r="L26" s="262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62"/>
    </row>
    <row r="27" spans="1:29" s="94" customFormat="1">
      <c r="A27" s="284"/>
      <c r="B27" s="284"/>
      <c r="C27" s="285"/>
      <c r="D27" s="284"/>
      <c r="E27" s="284"/>
      <c r="F27" s="284"/>
      <c r="G27" s="284"/>
      <c r="H27" s="284"/>
      <c r="I27" s="286"/>
      <c r="J27" s="476" t="str">
        <f>IF(I27="","",DATEDIF(I27,ข้อมูลพื้นฐาน!$AA$5,"Y"))</f>
        <v/>
      </c>
      <c r="K27" s="476" t="str">
        <f>IF(I27="","",DATEDIF(I27,ข้อมูลพื้นฐาน!$AA$5,"YM"))</f>
        <v/>
      </c>
      <c r="L27" s="262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62"/>
    </row>
    <row r="28" spans="1:29" s="94" customFormat="1">
      <c r="A28" s="284"/>
      <c r="B28" s="284"/>
      <c r="C28" s="285"/>
      <c r="D28" s="284"/>
      <c r="E28" s="284"/>
      <c r="F28" s="284"/>
      <c r="G28" s="284"/>
      <c r="H28" s="284"/>
      <c r="I28" s="286"/>
      <c r="J28" s="476" t="str">
        <f>IF(I28="","",DATEDIF(I28,ข้อมูลพื้นฐาน!$AA$5,"Y"))</f>
        <v/>
      </c>
      <c r="K28" s="476" t="str">
        <f>IF(I28="","",DATEDIF(I28,ข้อมูลพื้นฐาน!$AA$5,"YM"))</f>
        <v/>
      </c>
      <c r="L28" s="262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62"/>
    </row>
    <row r="29" spans="1:29" s="94" customFormat="1">
      <c r="A29" s="284"/>
      <c r="B29" s="284"/>
      <c r="C29" s="285"/>
      <c r="D29" s="284"/>
      <c r="E29" s="284"/>
      <c r="F29" s="284"/>
      <c r="G29" s="284"/>
      <c r="H29" s="284"/>
      <c r="I29" s="286"/>
      <c r="J29" s="476" t="str">
        <f>IF(I29="","",DATEDIF(I29,ข้อมูลพื้นฐาน!$AA$5,"Y"))</f>
        <v/>
      </c>
      <c r="K29" s="476" t="str">
        <f>IF(I29="","",DATEDIF(I29,ข้อมูลพื้นฐาน!$AA$5,"YM"))</f>
        <v/>
      </c>
      <c r="L29" s="262"/>
      <c r="M29" s="284"/>
      <c r="N29" s="284"/>
      <c r="O29" s="284"/>
      <c r="P29" s="284"/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62"/>
    </row>
    <row r="30" spans="1:29" s="94" customFormat="1">
      <c r="A30" s="284"/>
      <c r="B30" s="284"/>
      <c r="C30" s="285"/>
      <c r="D30" s="284"/>
      <c r="E30" s="284"/>
      <c r="F30" s="284"/>
      <c r="G30" s="284"/>
      <c r="H30" s="284"/>
      <c r="I30" s="286"/>
      <c r="J30" s="476" t="str">
        <f>IF(I30="","",DATEDIF(I30,ข้อมูลพื้นฐาน!$AA$5,"Y"))</f>
        <v/>
      </c>
      <c r="K30" s="476" t="str">
        <f>IF(I30="","",DATEDIF(I30,ข้อมูลพื้นฐาน!$AA$5,"YM"))</f>
        <v/>
      </c>
      <c r="L30" s="262"/>
      <c r="M30" s="284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62"/>
    </row>
    <row r="31" spans="1:29" s="94" customFormat="1">
      <c r="A31" s="284"/>
      <c r="B31" s="284"/>
      <c r="C31" s="285"/>
      <c r="D31" s="284"/>
      <c r="E31" s="284"/>
      <c r="F31" s="284"/>
      <c r="G31" s="284"/>
      <c r="H31" s="284"/>
      <c r="I31" s="286"/>
      <c r="J31" s="476" t="str">
        <f>IF(I31="","",DATEDIF(I31,ข้อมูลพื้นฐาน!$AA$5,"Y"))</f>
        <v/>
      </c>
      <c r="K31" s="476" t="str">
        <f>IF(I31="","",DATEDIF(I31,ข้อมูลพื้นฐาน!$AA$5,"YM"))</f>
        <v/>
      </c>
      <c r="L31" s="262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62"/>
    </row>
    <row r="32" spans="1:29" s="94" customFormat="1">
      <c r="A32" s="284"/>
      <c r="B32" s="284"/>
      <c r="C32" s="285"/>
      <c r="D32" s="284"/>
      <c r="E32" s="284"/>
      <c r="F32" s="284"/>
      <c r="G32" s="284"/>
      <c r="H32" s="284"/>
      <c r="I32" s="286"/>
      <c r="J32" s="476" t="str">
        <f>IF(I32="","",DATEDIF(I32,ข้อมูลพื้นฐาน!$AA$5,"Y"))</f>
        <v/>
      </c>
      <c r="K32" s="476" t="str">
        <f>IF(I32="","",DATEDIF(I32,ข้อมูลพื้นฐาน!$AA$5,"YM"))</f>
        <v/>
      </c>
      <c r="L32" s="262"/>
      <c r="M32" s="284"/>
      <c r="N32" s="284"/>
      <c r="O32" s="284"/>
      <c r="P32" s="284"/>
      <c r="Q32" s="284"/>
      <c r="R32" s="284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62"/>
    </row>
    <row r="33" spans="1:29" s="94" customFormat="1">
      <c r="A33" s="284"/>
      <c r="B33" s="284"/>
      <c r="C33" s="285"/>
      <c r="D33" s="284"/>
      <c r="E33" s="284"/>
      <c r="F33" s="284"/>
      <c r="G33" s="284"/>
      <c r="H33" s="284"/>
      <c r="I33" s="286"/>
      <c r="J33" s="476" t="str">
        <f>IF(I33="","",DATEDIF(I33,ข้อมูลพื้นฐาน!$AA$5,"Y"))</f>
        <v/>
      </c>
      <c r="K33" s="476" t="str">
        <f>IF(I33="","",DATEDIF(I33,ข้อมูลพื้นฐาน!$AA$5,"YM"))</f>
        <v/>
      </c>
      <c r="L33" s="262"/>
      <c r="M33" s="284"/>
      <c r="N33" s="284"/>
      <c r="O33" s="284"/>
      <c r="P33" s="284"/>
      <c r="Q33" s="284"/>
      <c r="R33" s="284"/>
      <c r="S33" s="284"/>
      <c r="T33" s="284"/>
      <c r="U33" s="284"/>
      <c r="V33" s="284"/>
      <c r="W33" s="284"/>
      <c r="X33" s="284"/>
      <c r="Y33" s="284"/>
      <c r="Z33" s="284"/>
      <c r="AA33" s="284"/>
      <c r="AB33" s="284"/>
      <c r="AC33" s="262"/>
    </row>
    <row r="34" spans="1:29" s="94" customFormat="1">
      <c r="A34" s="284"/>
      <c r="B34" s="284"/>
      <c r="C34" s="285"/>
      <c r="D34" s="284"/>
      <c r="E34" s="284"/>
      <c r="F34" s="284"/>
      <c r="G34" s="284"/>
      <c r="H34" s="284"/>
      <c r="I34" s="286"/>
      <c r="J34" s="476" t="str">
        <f>IF(I34="","",DATEDIF(I34,ข้อมูลพื้นฐาน!$AA$5,"Y"))</f>
        <v/>
      </c>
      <c r="K34" s="476" t="str">
        <f>IF(I34="","",DATEDIF(I34,ข้อมูลพื้นฐาน!$AA$5,"YM"))</f>
        <v/>
      </c>
      <c r="L34" s="262"/>
      <c r="M34" s="284"/>
      <c r="N34" s="284"/>
      <c r="O34" s="284"/>
      <c r="P34" s="284"/>
      <c r="Q34" s="284"/>
      <c r="R34" s="284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62"/>
    </row>
    <row r="35" spans="1:29" s="94" customFormat="1">
      <c r="A35" s="284"/>
      <c r="B35" s="284"/>
      <c r="C35" s="285"/>
      <c r="D35" s="284"/>
      <c r="E35" s="284"/>
      <c r="F35" s="284"/>
      <c r="G35" s="284"/>
      <c r="H35" s="284"/>
      <c r="I35" s="286"/>
      <c r="J35" s="476" t="str">
        <f>IF(I35="","",DATEDIF(I35,ข้อมูลพื้นฐาน!$AA$5,"Y"))</f>
        <v/>
      </c>
      <c r="K35" s="476" t="str">
        <f>IF(I35="","",DATEDIF(I35,ข้อมูลพื้นฐาน!$AA$5,"YM"))</f>
        <v/>
      </c>
      <c r="L35" s="262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62"/>
    </row>
    <row r="36" spans="1:29" s="94" customFormat="1">
      <c r="A36" s="284"/>
      <c r="B36" s="284"/>
      <c r="C36" s="285"/>
      <c r="D36" s="284"/>
      <c r="E36" s="284"/>
      <c r="F36" s="284"/>
      <c r="G36" s="284"/>
      <c r="H36" s="284"/>
      <c r="I36" s="286"/>
      <c r="J36" s="476" t="str">
        <f>IF(I36="","",DATEDIF(I36,ข้อมูลพื้นฐาน!$AA$5,"Y"))</f>
        <v/>
      </c>
      <c r="K36" s="476" t="str">
        <f>IF(I36="","",DATEDIF(I36,ข้อมูลพื้นฐาน!$AA$5,"YM"))</f>
        <v/>
      </c>
      <c r="L36" s="262"/>
      <c r="M36" s="284"/>
      <c r="N36" s="284"/>
      <c r="O36" s="284"/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284"/>
      <c r="AA36" s="284"/>
      <c r="AB36" s="284"/>
      <c r="AC36" s="262"/>
    </row>
    <row r="37" spans="1:29" s="94" customFormat="1">
      <c r="A37" s="284"/>
      <c r="B37" s="284"/>
      <c r="C37" s="285"/>
      <c r="D37" s="284"/>
      <c r="E37" s="284"/>
      <c r="F37" s="284"/>
      <c r="G37" s="284"/>
      <c r="H37" s="284"/>
      <c r="I37" s="286"/>
      <c r="J37" s="476" t="str">
        <f>IF(I37="","",DATEDIF(I37,ข้อมูลพื้นฐาน!$AA$5,"Y"))</f>
        <v/>
      </c>
      <c r="K37" s="476" t="str">
        <f>IF(I37="","",DATEDIF(I37,ข้อมูลพื้นฐาน!$AA$5,"YM"))</f>
        <v/>
      </c>
      <c r="L37" s="262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284"/>
      <c r="Z37" s="284"/>
      <c r="AA37" s="284"/>
      <c r="AB37" s="284"/>
      <c r="AC37" s="262"/>
    </row>
    <row r="38" spans="1:29" s="94" customFormat="1">
      <c r="A38" s="284"/>
      <c r="B38" s="284"/>
      <c r="C38" s="285"/>
      <c r="D38" s="284"/>
      <c r="E38" s="284"/>
      <c r="F38" s="284"/>
      <c r="G38" s="284"/>
      <c r="H38" s="284"/>
      <c r="I38" s="286"/>
      <c r="J38" s="476" t="str">
        <f>IF(I38="","",DATEDIF(I38,ข้อมูลพื้นฐาน!$AA$5,"Y"))</f>
        <v/>
      </c>
      <c r="K38" s="476" t="str">
        <f>IF(I38="","",DATEDIF(I38,ข้อมูลพื้นฐาน!$AA$5,"YM"))</f>
        <v/>
      </c>
      <c r="L38" s="262"/>
      <c r="M38" s="284"/>
      <c r="N38" s="284"/>
      <c r="O38" s="284"/>
      <c r="P38" s="284"/>
      <c r="Q38" s="284"/>
      <c r="R38" s="284"/>
      <c r="S38" s="284"/>
      <c r="T38" s="284"/>
      <c r="U38" s="284"/>
      <c r="V38" s="284"/>
      <c r="W38" s="284"/>
      <c r="X38" s="284"/>
      <c r="Y38" s="284"/>
      <c r="Z38" s="284"/>
      <c r="AA38" s="284"/>
      <c r="AB38" s="284"/>
      <c r="AC38" s="262"/>
    </row>
    <row r="39" spans="1:29" s="94" customFormat="1">
      <c r="A39" s="284"/>
      <c r="B39" s="284"/>
      <c r="C39" s="285"/>
      <c r="D39" s="284"/>
      <c r="E39" s="284"/>
      <c r="F39" s="284"/>
      <c r="G39" s="284"/>
      <c r="H39" s="284"/>
      <c r="I39" s="286"/>
      <c r="J39" s="476" t="str">
        <f>IF(I39="","",DATEDIF(I39,ข้อมูลพื้นฐาน!$AA$5,"Y"))</f>
        <v/>
      </c>
      <c r="K39" s="476" t="str">
        <f>IF(I39="","",DATEDIF(I39,ข้อมูลพื้นฐาน!$AA$5,"YM"))</f>
        <v/>
      </c>
      <c r="L39" s="262"/>
      <c r="M39" s="284"/>
      <c r="N39" s="284"/>
      <c r="O39" s="284"/>
      <c r="P39" s="284"/>
      <c r="Q39" s="284"/>
      <c r="R39" s="284"/>
      <c r="S39" s="284"/>
      <c r="T39" s="284"/>
      <c r="U39" s="284"/>
      <c r="V39" s="284"/>
      <c r="W39" s="284"/>
      <c r="X39" s="284"/>
      <c r="Y39" s="284"/>
      <c r="Z39" s="284"/>
      <c r="AA39" s="284"/>
      <c r="AB39" s="284"/>
      <c r="AC39" s="262"/>
    </row>
    <row r="40" spans="1:29" s="94" customFormat="1">
      <c r="A40" s="284"/>
      <c r="B40" s="284"/>
      <c r="C40" s="285"/>
      <c r="D40" s="284"/>
      <c r="E40" s="284"/>
      <c r="F40" s="284"/>
      <c r="G40" s="284"/>
      <c r="H40" s="284"/>
      <c r="I40" s="286"/>
      <c r="J40" s="476" t="str">
        <f>IF(I40="","",DATEDIF(I40,ข้อมูลพื้นฐาน!$AA$5,"Y"))</f>
        <v/>
      </c>
      <c r="K40" s="476" t="str">
        <f>IF(I40="","",DATEDIF(I40,ข้อมูลพื้นฐาน!$AA$5,"YM"))</f>
        <v/>
      </c>
      <c r="L40" s="262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  <c r="AA40" s="284"/>
      <c r="AB40" s="284"/>
      <c r="AC40" s="262"/>
    </row>
    <row r="41" spans="1:29">
      <c r="A41" s="282"/>
      <c r="B41" s="282"/>
      <c r="C41" s="282"/>
      <c r="D41" s="284"/>
      <c r="E41" s="282"/>
      <c r="F41" s="284"/>
      <c r="G41" s="284"/>
      <c r="H41" s="284"/>
      <c r="I41" s="282"/>
      <c r="J41" s="476" t="str">
        <f>IF(I41="","",DATEDIF(I41,ข้อมูลพื้นฐาน!$AA$5,"Y"))</f>
        <v/>
      </c>
      <c r="K41" s="476" t="str">
        <f>IF(I41="","",DATEDIF(I41,ข้อมูลพื้นฐาน!$AA$5,"YM"))</f>
        <v/>
      </c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  <c r="AC41" s="282"/>
    </row>
    <row r="42" spans="1:29">
      <c r="A42" s="282"/>
      <c r="B42" s="282"/>
      <c r="C42" s="282"/>
      <c r="D42" s="284"/>
      <c r="E42" s="282"/>
      <c r="F42" s="284"/>
      <c r="G42" s="284"/>
      <c r="H42" s="284"/>
      <c r="I42" s="282"/>
      <c r="J42" s="476" t="str">
        <f>IF(I42="","",DATEDIF(I42,ข้อมูลพื้นฐาน!$AA$5,"Y"))</f>
        <v/>
      </c>
      <c r="K42" s="476" t="str">
        <f>IF(I42="","",DATEDIF(I42,ข้อมูลพื้นฐาน!$AA$5,"YM"))</f>
        <v/>
      </c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  <c r="AC42" s="282"/>
    </row>
    <row r="43" spans="1:29">
      <c r="A43" s="282"/>
      <c r="B43" s="282"/>
      <c r="C43" s="282"/>
      <c r="D43" s="284"/>
      <c r="E43" s="282"/>
      <c r="F43" s="284"/>
      <c r="G43" s="284"/>
      <c r="H43" s="284"/>
      <c r="I43" s="282"/>
      <c r="J43" s="476" t="str">
        <f>IF(I43="","",DATEDIF(I43,ข้อมูลพื้นฐาน!$AA$5,"Y"))</f>
        <v/>
      </c>
      <c r="K43" s="476" t="str">
        <f>IF(I43="","",DATEDIF(I43,ข้อมูลพื้นฐาน!$AA$5,"YM"))</f>
        <v/>
      </c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  <c r="AC43" s="282"/>
    </row>
    <row r="44" spans="1:29">
      <c r="A44" s="282"/>
      <c r="B44" s="282"/>
      <c r="C44" s="282"/>
      <c r="D44" s="284"/>
      <c r="E44" s="282"/>
      <c r="F44" s="284"/>
      <c r="G44" s="284"/>
      <c r="H44" s="284"/>
      <c r="I44" s="282"/>
      <c r="J44" s="476" t="str">
        <f>IF(I44="","",DATEDIF(I44,ข้อมูลพื้นฐาน!$AA$5,"Y"))</f>
        <v/>
      </c>
      <c r="K44" s="476" t="str">
        <f>IF(I44="","",DATEDIF(I44,ข้อมูลพื้นฐาน!$AA$5,"YM"))</f>
        <v/>
      </c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  <c r="AC44" s="282"/>
    </row>
    <row r="45" spans="1:29">
      <c r="A45" s="282"/>
      <c r="B45" s="282"/>
      <c r="C45" s="282"/>
      <c r="D45" s="284"/>
      <c r="E45" s="282"/>
      <c r="F45" s="284"/>
      <c r="G45" s="284"/>
      <c r="H45" s="284"/>
      <c r="I45" s="282"/>
      <c r="J45" s="476" t="str">
        <f>IF(I45="","",DATEDIF(I45,ข้อมูลพื้นฐาน!$AA$5,"Y"))</f>
        <v/>
      </c>
      <c r="K45" s="476" t="str">
        <f>IF(I45="","",DATEDIF(I45,ข้อมูลพื้นฐาน!$AA$5,"YM"))</f>
        <v/>
      </c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  <c r="AC45" s="282"/>
    </row>
  </sheetData>
  <sheetProtection algorithmName="SHA-512" hashValue="uWp6w7tYIAocYUOfSIuUxGTdw3ELALv16V8kqKRkPIPckyvQfu90C1fbrWuOmv0Iadu62E3neSBqz8GLexbnaA==" saltValue="XM8tOPZguMv0wOT0T/0GdA==" spinCount="100000" sheet="1" objects="1" scenarios="1" formatCells="0" selectLockedCells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>
        <f>IF(กำหนดรายวิชา!E24="","",กำหนดรายวิชา!E24)</f>
        <v>16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กำหนดรายวิชา!K24&amp;" : "&amp;กำหนดรายวิชา!L24</f>
        <v>การประเมินผลภาคเรียนที่  1  คะแนนระหว่างเรียน : ปลายภาค = 70 : 30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70 : 30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70 : 30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>
        <f>IF(กำหนดรายวิชา!F24="","",กำหนดรายวิชา!F24)</f>
        <v>16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53" t="s">
        <v>340</v>
      </c>
      <c r="AX4" s="553" t="s">
        <v>225</v>
      </c>
      <c r="AY4" s="552" t="s">
        <v>17</v>
      </c>
      <c r="AZ4" s="730" t="s">
        <v>57</v>
      </c>
      <c r="BA4" s="553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5" t="s">
        <v>59</v>
      </c>
      <c r="AX5" s="555" t="s">
        <v>341</v>
      </c>
      <c r="AY5" s="554" t="s">
        <v>285</v>
      </c>
      <c r="AZ5" s="731"/>
      <c r="BA5" s="555" t="s">
        <v>225</v>
      </c>
      <c r="BB5" s="554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556" t="s">
        <v>60</v>
      </c>
      <c r="AX6" s="556" t="s">
        <v>60</v>
      </c>
      <c r="AY6" s="556" t="s">
        <v>60</v>
      </c>
      <c r="AZ6" s="556" t="s">
        <v>60</v>
      </c>
      <c r="BA6" s="556" t="s">
        <v>60</v>
      </c>
      <c r="BB6" s="554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>
        <v>10</v>
      </c>
      <c r="P7" s="313">
        <v>10</v>
      </c>
      <c r="Q7" s="313">
        <v>10</v>
      </c>
      <c r="R7" s="313">
        <v>10</v>
      </c>
      <c r="S7" s="313">
        <v>10</v>
      </c>
      <c r="T7" s="313">
        <v>10</v>
      </c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120</v>
      </c>
      <c r="AW7" s="325">
        <f>IF(AY7="","",AY7-AX7)</f>
        <v>50</v>
      </c>
      <c r="AX7" s="328">
        <v>20</v>
      </c>
      <c r="AY7" s="314">
        <f>IF(กำหนดรายวิชา!K24="","",กำหนดรายวิชา!K24)</f>
        <v>70</v>
      </c>
      <c r="AZ7" s="314">
        <f>IF(กำหนดรายวิชา!L24="","",กำหนดรายวิชา!L24)</f>
        <v>30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>
        <v>10</v>
      </c>
      <c r="P8" s="458">
        <v>10</v>
      </c>
      <c r="Q8" s="458">
        <v>10</v>
      </c>
      <c r="R8" s="458">
        <v>10</v>
      </c>
      <c r="S8" s="458">
        <v>10</v>
      </c>
      <c r="T8" s="458">
        <v>10</v>
      </c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120</v>
      </c>
      <c r="AW8" s="326">
        <f>IF(D8="","",ROUND((AV8*$AW$7/$AV$7),0))</f>
        <v>50</v>
      </c>
      <c r="AX8" s="458">
        <v>10</v>
      </c>
      <c r="AY8" s="327">
        <f>IF(D8="","",SUM(AW8:AX8))</f>
        <v>60</v>
      </c>
      <c r="AZ8" s="322">
        <v>25</v>
      </c>
      <c r="BA8" s="327">
        <f>IF(AY8="","",SUM(AY8:AZ8))</f>
        <v>85</v>
      </c>
      <c r="BB8" s="321">
        <f>IF(BA8="","",IF(BA8&gt;=79.5,4,IF(BA8&gt;=74.5,3.5,IF(BA8&gt;=69.5,3,IF(BA8&gt;=64.5,2.5,IF(BA8&gt;=59.5,2,IF(BA8&gt;=54.5,1.5,IF(BA8&gt;=49.5,1,IF(BA8&lt;49.5,0)))))))))</f>
        <v>4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>
        <v>7</v>
      </c>
      <c r="P9" s="458">
        <v>7</v>
      </c>
      <c r="Q9" s="458">
        <v>7</v>
      </c>
      <c r="R9" s="458">
        <v>7</v>
      </c>
      <c r="S9" s="458">
        <v>7</v>
      </c>
      <c r="T9" s="458">
        <v>7</v>
      </c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87</v>
      </c>
      <c r="AW9" s="326">
        <f t="shared" ref="AW9:AW47" si="1">IF(D9="","",ROUND((AV9*$AW$7/$AV$7),0))</f>
        <v>36</v>
      </c>
      <c r="AX9" s="458">
        <v>15</v>
      </c>
      <c r="AY9" s="327">
        <f t="shared" ref="AY9:AY47" si="2">IF(D9="","",SUM(AW9:AX9))</f>
        <v>51</v>
      </c>
      <c r="AZ9" s="322">
        <v>16</v>
      </c>
      <c r="BA9" s="327">
        <f t="shared" ref="BA9:BA47" si="3">IF(AY9="","",SUM(AY9:AZ9))</f>
        <v>67</v>
      </c>
      <c r="BB9" s="321">
        <f t="shared" ref="BB9:BB47" si="4">IF(BA9="","",IF(BA9&gt;=79.5,4,IF(BA9&gt;=74.5,3.5,IF(BA9&gt;=69.5,3,IF(BA9&gt;=64.5,2.5,IF(BA9&gt;=59.5,2,IF(BA9&gt;=54.5,1.5,IF(BA9&gt;=49.5,1,IF(BA9&lt;49.5,0)))))))))</f>
        <v>2.5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>
        <v>8</v>
      </c>
      <c r="P10" s="458">
        <v>8</v>
      </c>
      <c r="Q10" s="458">
        <v>8</v>
      </c>
      <c r="R10" s="458">
        <v>8</v>
      </c>
      <c r="S10" s="458">
        <v>8</v>
      </c>
      <c r="T10" s="458">
        <v>8</v>
      </c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94</v>
      </c>
      <c r="AW10" s="326">
        <f t="shared" si="1"/>
        <v>39</v>
      </c>
      <c r="AX10" s="458">
        <v>12</v>
      </c>
      <c r="AY10" s="327">
        <f t="shared" si="2"/>
        <v>51</v>
      </c>
      <c r="AZ10" s="322">
        <v>12</v>
      </c>
      <c r="BA10" s="327">
        <f t="shared" si="3"/>
        <v>63</v>
      </c>
      <c r="BB10" s="321">
        <f t="shared" si="4"/>
        <v>2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Px4NvRLvTK2Fi/+/gCnbWtWPjRTDp9dH9hG0RgCu2LKS720OleAlAKBk60M5z0MsF2K3MIyqxOjAk5kYxd+pIA==" saltValue="CpRIwkQ7S504JR/Jvax5PQ==" spinCount="100000" sheet="1" objects="1" scenarios="1"/>
  <mergeCells count="91">
    <mergeCell ref="F45:H45"/>
    <mergeCell ref="F46:H46"/>
    <mergeCell ref="F47:H47"/>
    <mergeCell ref="F39:H39"/>
    <mergeCell ref="F40:H40"/>
    <mergeCell ref="F41:H41"/>
    <mergeCell ref="F42:H42"/>
    <mergeCell ref="F43:H43"/>
    <mergeCell ref="F44:H44"/>
    <mergeCell ref="F38:H38"/>
    <mergeCell ref="F27:H27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26:H26"/>
    <mergeCell ref="F15:H15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9:H9"/>
    <mergeCell ref="F10:H10"/>
    <mergeCell ref="F11:H11"/>
    <mergeCell ref="F12:H12"/>
    <mergeCell ref="F13:H13"/>
    <mergeCell ref="F14:H14"/>
    <mergeCell ref="AZ4:AZ5"/>
    <mergeCell ref="D5:D7"/>
    <mergeCell ref="E5:E7"/>
    <mergeCell ref="F5:H7"/>
    <mergeCell ref="F8:H8"/>
    <mergeCell ref="AQ4:AQ6"/>
    <mergeCell ref="AR4:AR6"/>
    <mergeCell ref="AS4:AS6"/>
    <mergeCell ref="AT4:AT6"/>
    <mergeCell ref="AU4:AU6"/>
    <mergeCell ref="AK4:AK6"/>
    <mergeCell ref="AL4:AL6"/>
    <mergeCell ref="AM4:AM6"/>
    <mergeCell ref="AN4:AN6"/>
    <mergeCell ref="AO4:AO6"/>
    <mergeCell ref="AP4:AP6"/>
    <mergeCell ref="AE4:AE6"/>
    <mergeCell ref="AF4:AF6"/>
    <mergeCell ref="AG4:AG6"/>
    <mergeCell ref="AH4:AH6"/>
    <mergeCell ref="AI4:AI6"/>
    <mergeCell ref="AJ4:AJ6"/>
    <mergeCell ref="AD4:AD6"/>
    <mergeCell ref="S4:S6"/>
    <mergeCell ref="T4:T6"/>
    <mergeCell ref="U4:U6"/>
    <mergeCell ref="V4:V6"/>
    <mergeCell ref="W4:W6"/>
    <mergeCell ref="X4:X6"/>
    <mergeCell ref="Y4:Y6"/>
    <mergeCell ref="Z4:Z6"/>
    <mergeCell ref="AA4:AA6"/>
    <mergeCell ref="AB4:AB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autoPageBreaks="0"/>
  </sheetPr>
  <dimension ref="B1:BE49"/>
  <sheetViews>
    <sheetView showGridLines="0" showRowColHeaders="0" zoomScaleNormal="100" workbookViewId="0"/>
  </sheetViews>
  <sheetFormatPr defaultRowHeight="18.75"/>
  <cols>
    <col min="1" max="1" width="21.125" style="16" customWidth="1"/>
    <col min="2" max="3" width="3.625" style="16" customWidth="1"/>
    <col min="4" max="4" width="4.625" style="53" customWidth="1"/>
    <col min="5" max="5" width="7.875" style="53" customWidth="1"/>
    <col min="6" max="6" width="11.75" style="16" customWidth="1"/>
    <col min="7" max="8" width="5.875" style="16" customWidth="1"/>
    <col min="9" max="13" width="4.125" style="94" customWidth="1"/>
    <col min="14" max="47" width="4.125" style="16" customWidth="1"/>
    <col min="48" max="48" width="4.125" style="16" hidden="1" customWidth="1"/>
    <col min="49" max="50" width="8.125" style="53" customWidth="1"/>
    <col min="51" max="51" width="9" style="47" customWidth="1"/>
    <col min="52" max="52" width="9" style="99" customWidth="1"/>
    <col min="53" max="53" width="8.875" style="16" customWidth="1"/>
    <col min="54" max="54" width="9.125" style="16" customWidth="1"/>
    <col min="55" max="56" width="3.625" style="16" customWidth="1"/>
    <col min="57" max="16384" width="9" style="16"/>
  </cols>
  <sheetData>
    <row r="1" spans="2:56">
      <c r="B1" s="241"/>
      <c r="C1" s="241"/>
      <c r="D1" s="242"/>
      <c r="E1" s="242"/>
      <c r="F1" s="241"/>
      <c r="G1" s="241"/>
      <c r="H1" s="241"/>
      <c r="I1" s="243"/>
      <c r="J1" s="243"/>
      <c r="K1" s="243"/>
      <c r="L1" s="243"/>
      <c r="M1" s="243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2"/>
      <c r="AX1" s="242"/>
      <c r="AY1" s="252"/>
      <c r="AZ1" s="250"/>
      <c r="BA1" s="241"/>
      <c r="BB1" s="241"/>
      <c r="BC1" s="241"/>
      <c r="BD1" s="241"/>
    </row>
    <row r="2" spans="2:56">
      <c r="B2" s="241"/>
      <c r="C2" s="10"/>
      <c r="D2" s="60"/>
      <c r="E2" s="60"/>
      <c r="F2" s="10"/>
      <c r="G2" s="10"/>
      <c r="H2" s="10"/>
      <c r="I2" s="244"/>
      <c r="J2" s="244"/>
      <c r="K2" s="244"/>
      <c r="L2" s="244"/>
      <c r="M2" s="244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60"/>
      <c r="AX2" s="60"/>
      <c r="AY2" s="30"/>
      <c r="AZ2" s="473"/>
      <c r="BA2" s="10"/>
      <c r="BB2" s="10"/>
      <c r="BC2" s="10"/>
      <c r="BD2" s="241"/>
    </row>
    <row r="3" spans="2:56" s="51" customFormat="1" ht="24.95" customHeight="1">
      <c r="B3" s="245"/>
      <c r="C3" s="8"/>
      <c r="D3" s="726" t="s">
        <v>299</v>
      </c>
      <c r="E3" s="727"/>
      <c r="F3" s="308">
        <f>IF(กำหนดรายวิชา!E25="","",กำหนดรายวิชา!E25)</f>
        <v>17</v>
      </c>
      <c r="G3" s="728"/>
      <c r="H3" s="729"/>
      <c r="I3" s="713" t="str">
        <f>"การประเมินผลภาคเรียนที่"&amp;"  "&amp;ข้อมูลพื้นฐาน!T5&amp;"  "&amp;"คะแนนระหว่างเรียน : ปลายภาค"&amp;" = "&amp; กำหนดรายวิชา!K25&amp;" : "&amp;กำหนดรายวิชา!L25</f>
        <v>การประเมินผลภาคเรียนที่  1  คะแนนระหว่างเรียน : ปลายภาค = 70 : 30</v>
      </c>
      <c r="J3" s="714"/>
      <c r="K3" s="714"/>
      <c r="L3" s="714"/>
      <c r="M3" s="714"/>
      <c r="N3" s="714"/>
      <c r="O3" s="714"/>
      <c r="P3" s="714"/>
      <c r="Q3" s="714"/>
      <c r="R3" s="714"/>
      <c r="S3" s="714"/>
      <c r="T3" s="714"/>
      <c r="U3" s="715"/>
      <c r="V3" s="713" t="str">
        <f>IF(I3="","",I3)</f>
        <v>การประเมินผลภาคเรียนที่  1  คะแนนระหว่างเรียน : ปลายภาค = 70 : 30</v>
      </c>
      <c r="W3" s="714"/>
      <c r="X3" s="714"/>
      <c r="Y3" s="714"/>
      <c r="Z3" s="714"/>
      <c r="AA3" s="714"/>
      <c r="AB3" s="714"/>
      <c r="AC3" s="714"/>
      <c r="AD3" s="714"/>
      <c r="AE3" s="714"/>
      <c r="AF3" s="714"/>
      <c r="AG3" s="714"/>
      <c r="AH3" s="715"/>
      <c r="AI3" s="713" t="str">
        <f>IF(I3="","",I3)</f>
        <v>การประเมินผลภาคเรียนที่  1  คะแนนระหว่างเรียน : ปลายภาค = 70 : 30</v>
      </c>
      <c r="AJ3" s="714"/>
      <c r="AK3" s="714"/>
      <c r="AL3" s="714"/>
      <c r="AM3" s="714"/>
      <c r="AN3" s="714"/>
      <c r="AO3" s="714"/>
      <c r="AP3" s="714"/>
      <c r="AQ3" s="714"/>
      <c r="AR3" s="714"/>
      <c r="AS3" s="714"/>
      <c r="AT3" s="714"/>
      <c r="AU3" s="715"/>
      <c r="AV3" s="470"/>
      <c r="AW3" s="716" t="str">
        <f>"สรุปภาคเรียนที่"&amp;"  "&amp;ข้อมูลพื้นฐาน!T5</f>
        <v>สรุปภาคเรียนที่  1</v>
      </c>
      <c r="AX3" s="717"/>
      <c r="AY3" s="717"/>
      <c r="AZ3" s="717"/>
      <c r="BA3" s="717"/>
      <c r="BB3" s="718"/>
      <c r="BC3" s="475"/>
      <c r="BD3" s="245"/>
    </row>
    <row r="4" spans="2:56" ht="24.95" customHeight="1">
      <c r="B4" s="241"/>
      <c r="C4" s="10"/>
      <c r="D4" s="719" t="s">
        <v>300</v>
      </c>
      <c r="E4" s="720"/>
      <c r="F4" s="721">
        <f>IF(กำหนดรายวิชา!F25="","",กำหนดรายวิชา!F25)</f>
        <v>17</v>
      </c>
      <c r="G4" s="721"/>
      <c r="H4" s="722"/>
      <c r="I4" s="723" t="s">
        <v>284</v>
      </c>
      <c r="J4" s="723"/>
      <c r="K4" s="723"/>
      <c r="L4" s="723"/>
      <c r="M4" s="723"/>
      <c r="N4" s="723"/>
      <c r="O4" s="723"/>
      <c r="P4" s="723"/>
      <c r="Q4" s="723"/>
      <c r="R4" s="723"/>
      <c r="S4" s="723"/>
      <c r="T4" s="723"/>
      <c r="U4" s="723"/>
      <c r="V4" s="723"/>
      <c r="W4" s="723"/>
      <c r="X4" s="723"/>
      <c r="Y4" s="723"/>
      <c r="Z4" s="723"/>
      <c r="AA4" s="723"/>
      <c r="AB4" s="723"/>
      <c r="AC4" s="723"/>
      <c r="AD4" s="723"/>
      <c r="AE4" s="723"/>
      <c r="AF4" s="723"/>
      <c r="AG4" s="723"/>
      <c r="AH4" s="723"/>
      <c r="AI4" s="723"/>
      <c r="AJ4" s="723"/>
      <c r="AK4" s="723"/>
      <c r="AL4" s="723"/>
      <c r="AM4" s="723"/>
      <c r="AN4" s="723"/>
      <c r="AO4" s="723"/>
      <c r="AP4" s="723"/>
      <c r="AQ4" s="723"/>
      <c r="AR4" s="723"/>
      <c r="AS4" s="723"/>
      <c r="AT4" s="723"/>
      <c r="AU4" s="723"/>
      <c r="AV4" s="329"/>
      <c r="AW4" s="549" t="s">
        <v>340</v>
      </c>
      <c r="AX4" s="549" t="s">
        <v>225</v>
      </c>
      <c r="AY4" s="548" t="s">
        <v>17</v>
      </c>
      <c r="AZ4" s="751" t="s">
        <v>57</v>
      </c>
      <c r="BA4" s="549" t="s">
        <v>17</v>
      </c>
      <c r="BB4" s="310"/>
      <c r="BC4" s="246"/>
      <c r="BD4" s="241"/>
    </row>
    <row r="5" spans="2:56" ht="21.75" customHeight="1">
      <c r="B5" s="241"/>
      <c r="C5" s="10"/>
      <c r="D5" s="732" t="s">
        <v>32</v>
      </c>
      <c r="E5" s="748" t="s">
        <v>33</v>
      </c>
      <c r="F5" s="738" t="s">
        <v>34</v>
      </c>
      <c r="G5" s="728"/>
      <c r="H5" s="729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724"/>
      <c r="W5" s="724"/>
      <c r="X5" s="724"/>
      <c r="Y5" s="724"/>
      <c r="Z5" s="724"/>
      <c r="AA5" s="724"/>
      <c r="AB5" s="724"/>
      <c r="AC5" s="724"/>
      <c r="AD5" s="724"/>
      <c r="AE5" s="724"/>
      <c r="AF5" s="724"/>
      <c r="AG5" s="724"/>
      <c r="AH5" s="724"/>
      <c r="AI5" s="724"/>
      <c r="AJ5" s="724"/>
      <c r="AK5" s="724"/>
      <c r="AL5" s="724"/>
      <c r="AM5" s="724"/>
      <c r="AN5" s="724"/>
      <c r="AO5" s="724"/>
      <c r="AP5" s="724"/>
      <c r="AQ5" s="724"/>
      <c r="AR5" s="724"/>
      <c r="AS5" s="724"/>
      <c r="AT5" s="724"/>
      <c r="AU5" s="724"/>
      <c r="AV5" s="330"/>
      <c r="AW5" s="551" t="s">
        <v>59</v>
      </c>
      <c r="AX5" s="551" t="s">
        <v>341</v>
      </c>
      <c r="AY5" s="550" t="s">
        <v>285</v>
      </c>
      <c r="AZ5" s="752"/>
      <c r="BA5" s="551" t="s">
        <v>225</v>
      </c>
      <c r="BB5" s="550" t="s">
        <v>58</v>
      </c>
      <c r="BC5" s="246"/>
      <c r="BD5" s="241"/>
    </row>
    <row r="6" spans="2:56" ht="18.95" customHeight="1">
      <c r="B6" s="241"/>
      <c r="C6" s="10"/>
      <c r="D6" s="733"/>
      <c r="E6" s="749"/>
      <c r="F6" s="739"/>
      <c r="G6" s="740"/>
      <c r="H6" s="741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331"/>
      <c r="AW6" s="349" t="s">
        <v>60</v>
      </c>
      <c r="AX6" s="349" t="s">
        <v>60</v>
      </c>
      <c r="AY6" s="349" t="s">
        <v>60</v>
      </c>
      <c r="AZ6" s="349" t="s">
        <v>60</v>
      </c>
      <c r="BA6" s="349" t="s">
        <v>60</v>
      </c>
      <c r="BB6" s="550" t="s">
        <v>191</v>
      </c>
      <c r="BC6" s="246"/>
      <c r="BD6" s="241"/>
    </row>
    <row r="7" spans="2:56" s="261" customFormat="1" ht="18" customHeight="1">
      <c r="B7" s="312"/>
      <c r="C7" s="260"/>
      <c r="D7" s="734"/>
      <c r="E7" s="750"/>
      <c r="F7" s="742"/>
      <c r="G7" s="743"/>
      <c r="H7" s="744"/>
      <c r="I7" s="313">
        <v>10</v>
      </c>
      <c r="J7" s="313">
        <v>10</v>
      </c>
      <c r="K7" s="313">
        <v>10</v>
      </c>
      <c r="L7" s="313">
        <v>10</v>
      </c>
      <c r="M7" s="313">
        <v>10</v>
      </c>
      <c r="N7" s="313">
        <v>10</v>
      </c>
      <c r="O7" s="313">
        <v>10</v>
      </c>
      <c r="P7" s="313">
        <v>10</v>
      </c>
      <c r="Q7" s="313">
        <v>10</v>
      </c>
      <c r="R7" s="313">
        <v>10</v>
      </c>
      <c r="S7" s="313">
        <v>10</v>
      </c>
      <c r="T7" s="313">
        <v>10</v>
      </c>
      <c r="U7" s="313"/>
      <c r="V7" s="313"/>
      <c r="W7" s="313"/>
      <c r="X7" s="313"/>
      <c r="Y7" s="313"/>
      <c r="Z7" s="313"/>
      <c r="AA7" s="313"/>
      <c r="AB7" s="313"/>
      <c r="AC7" s="313"/>
      <c r="AD7" s="313"/>
      <c r="AE7" s="313"/>
      <c r="AF7" s="313"/>
      <c r="AG7" s="313"/>
      <c r="AH7" s="313"/>
      <c r="AI7" s="313"/>
      <c r="AJ7" s="313"/>
      <c r="AK7" s="313"/>
      <c r="AL7" s="313"/>
      <c r="AM7" s="313"/>
      <c r="AN7" s="313"/>
      <c r="AO7" s="313"/>
      <c r="AP7" s="313"/>
      <c r="AQ7" s="313"/>
      <c r="AR7" s="313"/>
      <c r="AS7" s="313"/>
      <c r="AT7" s="313"/>
      <c r="AU7" s="313"/>
      <c r="AV7" s="140">
        <f>SUM(I7:AU7)</f>
        <v>120</v>
      </c>
      <c r="AW7" s="325">
        <f>IF(AY7="","",AY7-AX7)</f>
        <v>50</v>
      </c>
      <c r="AX7" s="328">
        <v>20</v>
      </c>
      <c r="AY7" s="314">
        <f>IF(กำหนดรายวิชา!K25="","",กำหนดรายวิชา!K25)</f>
        <v>70</v>
      </c>
      <c r="AZ7" s="314">
        <f>IF(กำหนดรายวิชา!L25="","",กำหนดรายวิชา!L25)</f>
        <v>30</v>
      </c>
      <c r="BA7" s="315">
        <f>AY7+AZ7</f>
        <v>100</v>
      </c>
      <c r="BB7" s="316"/>
      <c r="BC7" s="317"/>
      <c r="BD7" s="312"/>
    </row>
    <row r="8" spans="2:56" s="46" customFormat="1" ht="17.100000000000001" customHeight="1">
      <c r="B8" s="318"/>
      <c r="C8" s="23"/>
      <c r="D8" s="319" t="str">
        <f>IF($F$3="","",ข้อมูลนร.2!D7)</f>
        <v>1</v>
      </c>
      <c r="E8" s="319">
        <f>IF(D8="","",ข้อมูลนร.2!E7)</f>
        <v>1111</v>
      </c>
      <c r="F8" s="745" t="str">
        <f>IF(D8="","",ข้อมูลนร.2!G7)</f>
        <v>เด็กชายเหลือง  ดอทคอม</v>
      </c>
      <c r="G8" s="746"/>
      <c r="H8" s="747"/>
      <c r="I8" s="458">
        <v>10</v>
      </c>
      <c r="J8" s="458">
        <v>10</v>
      </c>
      <c r="K8" s="458">
        <v>10</v>
      </c>
      <c r="L8" s="458">
        <v>10</v>
      </c>
      <c r="M8" s="458">
        <v>10</v>
      </c>
      <c r="N8" s="458">
        <v>10</v>
      </c>
      <c r="O8" s="458">
        <v>10</v>
      </c>
      <c r="P8" s="458">
        <v>10</v>
      </c>
      <c r="Q8" s="458">
        <v>10</v>
      </c>
      <c r="R8" s="458">
        <v>10</v>
      </c>
      <c r="S8" s="458">
        <v>10</v>
      </c>
      <c r="T8" s="458">
        <v>10</v>
      </c>
      <c r="U8" s="458"/>
      <c r="V8" s="458"/>
      <c r="W8" s="458"/>
      <c r="X8" s="458"/>
      <c r="Y8" s="458"/>
      <c r="Z8" s="458"/>
      <c r="AA8" s="458"/>
      <c r="AB8" s="458"/>
      <c r="AC8" s="458"/>
      <c r="AD8" s="458"/>
      <c r="AE8" s="458"/>
      <c r="AF8" s="458"/>
      <c r="AG8" s="458"/>
      <c r="AH8" s="458"/>
      <c r="AI8" s="458"/>
      <c r="AJ8" s="458"/>
      <c r="AK8" s="458"/>
      <c r="AL8" s="458"/>
      <c r="AM8" s="458"/>
      <c r="AN8" s="458"/>
      <c r="AO8" s="458"/>
      <c r="AP8" s="458"/>
      <c r="AQ8" s="458"/>
      <c r="AR8" s="458"/>
      <c r="AS8" s="458"/>
      <c r="AT8" s="458"/>
      <c r="AU8" s="458"/>
      <c r="AV8" s="140">
        <f t="shared" ref="AV8:AV47" si="0">SUM(I8:AU8)</f>
        <v>120</v>
      </c>
      <c r="AW8" s="326">
        <f>IF(D8="","",ROUND((AV8*$AW$7/$AV$7),0))</f>
        <v>50</v>
      </c>
      <c r="AX8" s="458">
        <v>10</v>
      </c>
      <c r="AY8" s="327">
        <f>IF(D8="","",SUM(AW8:AX8))</f>
        <v>60</v>
      </c>
      <c r="AZ8" s="322">
        <v>10</v>
      </c>
      <c r="BA8" s="327">
        <f>IF(AY8="","",SUM(AY8:AZ8))</f>
        <v>70</v>
      </c>
      <c r="BB8" s="321">
        <f>IF(BA8="","",IF(BA8&gt;=79.5,4,IF(BA8&gt;=74.5,3.5,IF(BA8&gt;=69.5,3,IF(BA8&gt;=64.5,2.5,IF(BA8&gt;=59.5,2,IF(BA8&gt;=54.5,1.5,IF(BA8&gt;=49.5,1,IF(BA8&lt;49.5,0)))))))))</f>
        <v>3</v>
      </c>
      <c r="BC8" s="323"/>
      <c r="BD8" s="318"/>
    </row>
    <row r="9" spans="2:56" s="46" customFormat="1" ht="17.100000000000001" customHeight="1">
      <c r="B9" s="318"/>
      <c r="C9" s="23"/>
      <c r="D9" s="319" t="str">
        <f>IF($F$3="","",ข้อมูลนร.2!D8)</f>
        <v>2</v>
      </c>
      <c r="E9" s="319">
        <f>IF(D9="","",ข้อมูลนร.2!E8)</f>
        <v>1112</v>
      </c>
      <c r="F9" s="745" t="str">
        <f>IF(D9="","",ข้อมูลนร.2!G8)</f>
        <v>เด็กชายชมพู  ดอทคอม</v>
      </c>
      <c r="G9" s="746"/>
      <c r="H9" s="747"/>
      <c r="I9" s="458">
        <v>7</v>
      </c>
      <c r="J9" s="458">
        <v>8</v>
      </c>
      <c r="K9" s="458">
        <v>9</v>
      </c>
      <c r="L9" s="458">
        <v>7</v>
      </c>
      <c r="M9" s="458">
        <v>7</v>
      </c>
      <c r="N9" s="458">
        <v>7</v>
      </c>
      <c r="O9" s="458">
        <v>7</v>
      </c>
      <c r="P9" s="458">
        <v>7</v>
      </c>
      <c r="Q9" s="458">
        <v>7</v>
      </c>
      <c r="R9" s="458">
        <v>7</v>
      </c>
      <c r="S9" s="458">
        <v>7</v>
      </c>
      <c r="T9" s="458">
        <v>7</v>
      </c>
      <c r="U9" s="458"/>
      <c r="V9" s="458"/>
      <c r="W9" s="458"/>
      <c r="X9" s="458"/>
      <c r="Y9" s="458"/>
      <c r="Z9" s="458"/>
      <c r="AA9" s="458"/>
      <c r="AB9" s="458"/>
      <c r="AC9" s="458"/>
      <c r="AD9" s="458"/>
      <c r="AE9" s="458"/>
      <c r="AF9" s="458"/>
      <c r="AG9" s="458"/>
      <c r="AH9" s="458"/>
      <c r="AI9" s="458"/>
      <c r="AJ9" s="458"/>
      <c r="AK9" s="458"/>
      <c r="AL9" s="458"/>
      <c r="AM9" s="458"/>
      <c r="AN9" s="458"/>
      <c r="AO9" s="458"/>
      <c r="AP9" s="458"/>
      <c r="AQ9" s="458"/>
      <c r="AR9" s="458"/>
      <c r="AS9" s="458"/>
      <c r="AT9" s="458"/>
      <c r="AU9" s="458"/>
      <c r="AV9" s="140">
        <f t="shared" si="0"/>
        <v>87</v>
      </c>
      <c r="AW9" s="326">
        <f t="shared" ref="AW9:AW47" si="1">IF(D9="","",ROUND((AV9*$AW$7/$AV$7),0))</f>
        <v>36</v>
      </c>
      <c r="AX9" s="458">
        <v>15</v>
      </c>
      <c r="AY9" s="327">
        <f t="shared" ref="AY9:AY47" si="2">IF(D9="","",SUM(AW9:AX9))</f>
        <v>51</v>
      </c>
      <c r="AZ9" s="322">
        <v>16</v>
      </c>
      <c r="BA9" s="327">
        <f t="shared" ref="BA9:BA47" si="3">IF(AY9="","",SUM(AY9:AZ9))</f>
        <v>67</v>
      </c>
      <c r="BB9" s="321">
        <f t="shared" ref="BB9:BB47" si="4">IF(BA9="","",IF(BA9&gt;=79.5,4,IF(BA9&gt;=74.5,3.5,IF(BA9&gt;=69.5,3,IF(BA9&gt;=64.5,2.5,IF(BA9&gt;=59.5,2,IF(BA9&gt;=54.5,1.5,IF(BA9&gt;=49.5,1,IF(BA9&lt;49.5,0)))))))))</f>
        <v>2.5</v>
      </c>
      <c r="BC9" s="323"/>
      <c r="BD9" s="318"/>
    </row>
    <row r="10" spans="2:56" s="46" customFormat="1" ht="17.100000000000001" customHeight="1">
      <c r="B10" s="318"/>
      <c r="C10" s="23"/>
      <c r="D10" s="319" t="str">
        <f>IF($F$3="","",ข้อมูลนร.2!D9)</f>
        <v>3</v>
      </c>
      <c r="E10" s="319">
        <f>IF(D10="","",ข้อมูลนร.2!E9)</f>
        <v>1113</v>
      </c>
      <c r="F10" s="745" t="str">
        <f>IF(D10="","",ข้อมูลนร.2!G9)</f>
        <v>เด็กชายเขียว  ดอทคอม</v>
      </c>
      <c r="G10" s="746"/>
      <c r="H10" s="747"/>
      <c r="I10" s="458">
        <v>6</v>
      </c>
      <c r="J10" s="458">
        <v>8</v>
      </c>
      <c r="K10" s="458">
        <v>10</v>
      </c>
      <c r="L10" s="458">
        <v>6</v>
      </c>
      <c r="M10" s="458">
        <v>8</v>
      </c>
      <c r="N10" s="458">
        <v>8</v>
      </c>
      <c r="O10" s="458">
        <v>8</v>
      </c>
      <c r="P10" s="458">
        <v>8</v>
      </c>
      <c r="Q10" s="458">
        <v>8</v>
      </c>
      <c r="R10" s="458">
        <v>8</v>
      </c>
      <c r="S10" s="458">
        <v>8</v>
      </c>
      <c r="T10" s="458">
        <v>8</v>
      </c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140">
        <f t="shared" si="0"/>
        <v>94</v>
      </c>
      <c r="AW10" s="326">
        <f t="shared" si="1"/>
        <v>39</v>
      </c>
      <c r="AX10" s="458">
        <v>12</v>
      </c>
      <c r="AY10" s="327">
        <f t="shared" si="2"/>
        <v>51</v>
      </c>
      <c r="AZ10" s="322">
        <v>12</v>
      </c>
      <c r="BA10" s="327">
        <f t="shared" si="3"/>
        <v>63</v>
      </c>
      <c r="BB10" s="321">
        <f t="shared" si="4"/>
        <v>2</v>
      </c>
      <c r="BC10" s="323"/>
      <c r="BD10" s="318"/>
    </row>
    <row r="11" spans="2:56" s="46" customFormat="1" ht="17.100000000000001" customHeight="1">
      <c r="B11" s="318"/>
      <c r="C11" s="23"/>
      <c r="D11" s="319" t="str">
        <f>IF($F$3="","",ข้อมูลนร.2!D10)</f>
        <v/>
      </c>
      <c r="E11" s="319" t="str">
        <f>IF(D11="","",ข้อมูลนร.2!E10)</f>
        <v/>
      </c>
      <c r="F11" s="745" t="str">
        <f>IF(D11="","",ข้อมูลนร.2!G10)</f>
        <v/>
      </c>
      <c r="G11" s="746"/>
      <c r="H11" s="747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  <c r="Z11" s="458"/>
      <c r="AA11" s="458"/>
      <c r="AB11" s="458"/>
      <c r="AC11" s="458"/>
      <c r="AD11" s="458"/>
      <c r="AE11" s="458"/>
      <c r="AF11" s="458"/>
      <c r="AG11" s="458"/>
      <c r="AH11" s="458"/>
      <c r="AI11" s="458"/>
      <c r="AJ11" s="458"/>
      <c r="AK11" s="458"/>
      <c r="AL11" s="458"/>
      <c r="AM11" s="458"/>
      <c r="AN11" s="458"/>
      <c r="AO11" s="458"/>
      <c r="AP11" s="458"/>
      <c r="AQ11" s="458"/>
      <c r="AR11" s="458"/>
      <c r="AS11" s="458"/>
      <c r="AT11" s="458"/>
      <c r="AU11" s="458"/>
      <c r="AV11" s="140">
        <f t="shared" si="0"/>
        <v>0</v>
      </c>
      <c r="AW11" s="326" t="str">
        <f t="shared" si="1"/>
        <v/>
      </c>
      <c r="AX11" s="458"/>
      <c r="AY11" s="327" t="str">
        <f t="shared" si="2"/>
        <v/>
      </c>
      <c r="AZ11" s="322"/>
      <c r="BA11" s="327" t="str">
        <f t="shared" si="3"/>
        <v/>
      </c>
      <c r="BB11" s="321" t="str">
        <f t="shared" si="4"/>
        <v/>
      </c>
      <c r="BC11" s="323"/>
      <c r="BD11" s="318"/>
    </row>
    <row r="12" spans="2:56" s="46" customFormat="1" ht="17.100000000000001" customHeight="1">
      <c r="B12" s="318"/>
      <c r="C12" s="23"/>
      <c r="D12" s="319" t="str">
        <f>IF($F$3="","",ข้อมูลนร.2!D11)</f>
        <v/>
      </c>
      <c r="E12" s="319" t="str">
        <f>IF(D12="","",ข้อมูลนร.2!E11)</f>
        <v/>
      </c>
      <c r="F12" s="745" t="str">
        <f>IF(D12="","",ข้อมูลนร.2!G11)</f>
        <v/>
      </c>
      <c r="G12" s="746"/>
      <c r="H12" s="747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/>
      <c r="AP12" s="458"/>
      <c r="AQ12" s="458"/>
      <c r="AR12" s="458"/>
      <c r="AS12" s="458"/>
      <c r="AT12" s="458"/>
      <c r="AU12" s="458"/>
      <c r="AV12" s="140">
        <f t="shared" si="0"/>
        <v>0</v>
      </c>
      <c r="AW12" s="326" t="str">
        <f t="shared" si="1"/>
        <v/>
      </c>
      <c r="AX12" s="458"/>
      <c r="AY12" s="327" t="str">
        <f t="shared" si="2"/>
        <v/>
      </c>
      <c r="AZ12" s="322"/>
      <c r="BA12" s="327" t="str">
        <f t="shared" si="3"/>
        <v/>
      </c>
      <c r="BB12" s="321" t="str">
        <f t="shared" si="4"/>
        <v/>
      </c>
      <c r="BC12" s="323"/>
      <c r="BD12" s="318"/>
    </row>
    <row r="13" spans="2:56" s="46" customFormat="1" ht="17.100000000000001" customHeight="1">
      <c r="B13" s="318"/>
      <c r="C13" s="23"/>
      <c r="D13" s="319" t="str">
        <f>IF($F$3="","",ข้อมูลนร.2!D12)</f>
        <v/>
      </c>
      <c r="E13" s="319" t="str">
        <f>IF(D13="","",ข้อมูลนร.2!E12)</f>
        <v/>
      </c>
      <c r="F13" s="745" t="str">
        <f>IF(D13="","",ข้อมูลนร.2!G12)</f>
        <v/>
      </c>
      <c r="G13" s="746"/>
      <c r="H13" s="747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140">
        <f t="shared" si="0"/>
        <v>0</v>
      </c>
      <c r="AW13" s="326" t="str">
        <f t="shared" si="1"/>
        <v/>
      </c>
      <c r="AX13" s="458"/>
      <c r="AY13" s="327" t="str">
        <f t="shared" si="2"/>
        <v/>
      </c>
      <c r="AZ13" s="322"/>
      <c r="BA13" s="327" t="str">
        <f t="shared" si="3"/>
        <v/>
      </c>
      <c r="BB13" s="321" t="str">
        <f t="shared" si="4"/>
        <v/>
      </c>
      <c r="BC13" s="323"/>
      <c r="BD13" s="318"/>
    </row>
    <row r="14" spans="2:56" s="46" customFormat="1" ht="17.100000000000001" customHeight="1">
      <c r="B14" s="318"/>
      <c r="C14" s="23"/>
      <c r="D14" s="319" t="str">
        <f>IF($F$3="","",ข้อมูลนร.2!D13)</f>
        <v/>
      </c>
      <c r="E14" s="319" t="str">
        <f>IF(D14="","",ข้อมูลนร.2!E13)</f>
        <v/>
      </c>
      <c r="F14" s="745" t="str">
        <f>IF(D14="","",ข้อมูลนร.2!G13)</f>
        <v/>
      </c>
      <c r="G14" s="746"/>
      <c r="H14" s="747"/>
      <c r="I14" s="458"/>
      <c r="J14" s="458"/>
      <c r="K14" s="458"/>
      <c r="L14" s="458"/>
      <c r="M14" s="458"/>
      <c r="N14" s="458"/>
      <c r="O14" s="458"/>
      <c r="P14" s="458"/>
      <c r="Q14" s="458"/>
      <c r="R14" s="458"/>
      <c r="S14" s="458"/>
      <c r="T14" s="458"/>
      <c r="U14" s="458"/>
      <c r="V14" s="458"/>
      <c r="W14" s="458"/>
      <c r="X14" s="458"/>
      <c r="Y14" s="458"/>
      <c r="Z14" s="458"/>
      <c r="AA14" s="458"/>
      <c r="AB14" s="458"/>
      <c r="AC14" s="458"/>
      <c r="AD14" s="458"/>
      <c r="AE14" s="458"/>
      <c r="AF14" s="458"/>
      <c r="AG14" s="458"/>
      <c r="AH14" s="458"/>
      <c r="AI14" s="458"/>
      <c r="AJ14" s="458"/>
      <c r="AK14" s="458"/>
      <c r="AL14" s="458"/>
      <c r="AM14" s="458"/>
      <c r="AN14" s="458"/>
      <c r="AO14" s="458"/>
      <c r="AP14" s="458"/>
      <c r="AQ14" s="458"/>
      <c r="AR14" s="458"/>
      <c r="AS14" s="458"/>
      <c r="AT14" s="458"/>
      <c r="AU14" s="458"/>
      <c r="AV14" s="140">
        <f t="shared" si="0"/>
        <v>0</v>
      </c>
      <c r="AW14" s="326" t="str">
        <f t="shared" si="1"/>
        <v/>
      </c>
      <c r="AX14" s="458"/>
      <c r="AY14" s="327" t="str">
        <f t="shared" si="2"/>
        <v/>
      </c>
      <c r="AZ14" s="322"/>
      <c r="BA14" s="327" t="str">
        <f t="shared" si="3"/>
        <v/>
      </c>
      <c r="BB14" s="321" t="str">
        <f t="shared" si="4"/>
        <v/>
      </c>
      <c r="BC14" s="323"/>
      <c r="BD14" s="318"/>
    </row>
    <row r="15" spans="2:56" s="46" customFormat="1" ht="17.100000000000001" customHeight="1">
      <c r="B15" s="318"/>
      <c r="C15" s="23"/>
      <c r="D15" s="319" t="str">
        <f>IF($F$3="","",ข้อมูลนร.2!D14)</f>
        <v/>
      </c>
      <c r="E15" s="319" t="str">
        <f>IF(D15="","",ข้อมูลนร.2!E14)</f>
        <v/>
      </c>
      <c r="F15" s="745" t="str">
        <f>IF(D15="","",ข้อมูลนร.2!G14)</f>
        <v/>
      </c>
      <c r="G15" s="746"/>
      <c r="H15" s="747"/>
      <c r="I15" s="458"/>
      <c r="J15" s="458"/>
      <c r="K15" s="458"/>
      <c r="L15" s="458"/>
      <c r="M15" s="458"/>
      <c r="N15" s="458"/>
      <c r="O15" s="458"/>
      <c r="P15" s="458"/>
      <c r="Q15" s="458"/>
      <c r="R15" s="458"/>
      <c r="S15" s="458"/>
      <c r="T15" s="458"/>
      <c r="U15" s="458"/>
      <c r="V15" s="458"/>
      <c r="W15" s="458"/>
      <c r="X15" s="458"/>
      <c r="Y15" s="458"/>
      <c r="Z15" s="458"/>
      <c r="AA15" s="458"/>
      <c r="AB15" s="458"/>
      <c r="AC15" s="458"/>
      <c r="AD15" s="458"/>
      <c r="AE15" s="458"/>
      <c r="AF15" s="458"/>
      <c r="AG15" s="458"/>
      <c r="AH15" s="458"/>
      <c r="AI15" s="458"/>
      <c r="AJ15" s="458"/>
      <c r="AK15" s="458"/>
      <c r="AL15" s="458"/>
      <c r="AM15" s="458"/>
      <c r="AN15" s="458"/>
      <c r="AO15" s="458"/>
      <c r="AP15" s="458"/>
      <c r="AQ15" s="458"/>
      <c r="AR15" s="458"/>
      <c r="AS15" s="458"/>
      <c r="AT15" s="458"/>
      <c r="AU15" s="458"/>
      <c r="AV15" s="140">
        <f t="shared" si="0"/>
        <v>0</v>
      </c>
      <c r="AW15" s="326" t="str">
        <f t="shared" si="1"/>
        <v/>
      </c>
      <c r="AX15" s="458"/>
      <c r="AY15" s="327" t="str">
        <f t="shared" si="2"/>
        <v/>
      </c>
      <c r="AZ15" s="322"/>
      <c r="BA15" s="327" t="str">
        <f t="shared" si="3"/>
        <v/>
      </c>
      <c r="BB15" s="321" t="str">
        <f t="shared" si="4"/>
        <v/>
      </c>
      <c r="BC15" s="323"/>
      <c r="BD15" s="318"/>
    </row>
    <row r="16" spans="2:56" s="46" customFormat="1" ht="17.100000000000001" customHeight="1">
      <c r="B16" s="318"/>
      <c r="C16" s="23"/>
      <c r="D16" s="319" t="str">
        <f>IF($F$3="","",ข้อมูลนร.2!D15)</f>
        <v/>
      </c>
      <c r="E16" s="319" t="str">
        <f>IF(D16="","",ข้อมูลนร.2!E15)</f>
        <v/>
      </c>
      <c r="F16" s="745" t="str">
        <f>IF(D16="","",ข้อมูลนร.2!G15)</f>
        <v/>
      </c>
      <c r="G16" s="746"/>
      <c r="H16" s="747"/>
      <c r="I16" s="458"/>
      <c r="J16" s="458"/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  <c r="Y16" s="458"/>
      <c r="Z16" s="458"/>
      <c r="AA16" s="458"/>
      <c r="AB16" s="458"/>
      <c r="AC16" s="458"/>
      <c r="AD16" s="458"/>
      <c r="AE16" s="458"/>
      <c r="AF16" s="458"/>
      <c r="AG16" s="458"/>
      <c r="AH16" s="458"/>
      <c r="AI16" s="458"/>
      <c r="AJ16" s="458"/>
      <c r="AK16" s="458"/>
      <c r="AL16" s="458"/>
      <c r="AM16" s="458"/>
      <c r="AN16" s="458"/>
      <c r="AO16" s="458"/>
      <c r="AP16" s="458"/>
      <c r="AQ16" s="458"/>
      <c r="AR16" s="458"/>
      <c r="AS16" s="458"/>
      <c r="AT16" s="458"/>
      <c r="AU16" s="458"/>
      <c r="AV16" s="140">
        <f t="shared" si="0"/>
        <v>0</v>
      </c>
      <c r="AW16" s="326" t="str">
        <f t="shared" si="1"/>
        <v/>
      </c>
      <c r="AX16" s="458"/>
      <c r="AY16" s="327" t="str">
        <f t="shared" si="2"/>
        <v/>
      </c>
      <c r="AZ16" s="322"/>
      <c r="BA16" s="327" t="str">
        <f t="shared" si="3"/>
        <v/>
      </c>
      <c r="BB16" s="321" t="str">
        <f t="shared" si="4"/>
        <v/>
      </c>
      <c r="BC16" s="323"/>
      <c r="BD16" s="318"/>
    </row>
    <row r="17" spans="2:56" s="46" customFormat="1" ht="17.100000000000001" customHeight="1">
      <c r="B17" s="318"/>
      <c r="C17" s="23"/>
      <c r="D17" s="319" t="str">
        <f>IF($F$3="","",ข้อมูลนร.2!D16)</f>
        <v/>
      </c>
      <c r="E17" s="319" t="str">
        <f>IF(D17="","",ข้อมูลนร.2!E16)</f>
        <v/>
      </c>
      <c r="F17" s="745" t="str">
        <f>IF(D17="","",ข้อมูลนร.2!G16)</f>
        <v/>
      </c>
      <c r="G17" s="746"/>
      <c r="H17" s="747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58"/>
      <c r="T17" s="458"/>
      <c r="U17" s="458"/>
      <c r="V17" s="458"/>
      <c r="W17" s="458"/>
      <c r="X17" s="458"/>
      <c r="Y17" s="458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8"/>
      <c r="AL17" s="458"/>
      <c r="AM17" s="458"/>
      <c r="AN17" s="458"/>
      <c r="AO17" s="458"/>
      <c r="AP17" s="458"/>
      <c r="AQ17" s="458"/>
      <c r="AR17" s="458"/>
      <c r="AS17" s="458"/>
      <c r="AT17" s="458"/>
      <c r="AU17" s="458"/>
      <c r="AV17" s="140">
        <f t="shared" si="0"/>
        <v>0</v>
      </c>
      <c r="AW17" s="326" t="str">
        <f t="shared" si="1"/>
        <v/>
      </c>
      <c r="AX17" s="458"/>
      <c r="AY17" s="327" t="str">
        <f t="shared" si="2"/>
        <v/>
      </c>
      <c r="AZ17" s="322"/>
      <c r="BA17" s="327" t="str">
        <f t="shared" si="3"/>
        <v/>
      </c>
      <c r="BB17" s="321" t="str">
        <f t="shared" si="4"/>
        <v/>
      </c>
      <c r="BC17" s="323"/>
      <c r="BD17" s="318"/>
    </row>
    <row r="18" spans="2:56" s="46" customFormat="1" ht="17.100000000000001" customHeight="1">
      <c r="B18" s="318"/>
      <c r="C18" s="23"/>
      <c r="D18" s="319" t="str">
        <f>IF($F$3="","",ข้อมูลนร.2!D17)</f>
        <v/>
      </c>
      <c r="E18" s="319" t="str">
        <f>IF(D18="","",ข้อมูลนร.2!E17)</f>
        <v/>
      </c>
      <c r="F18" s="745" t="str">
        <f>IF(D18="","",ข้อมูลนร.2!G17)</f>
        <v/>
      </c>
      <c r="G18" s="746"/>
      <c r="H18" s="747"/>
      <c r="I18" s="458"/>
      <c r="J18" s="458"/>
      <c r="K18" s="458"/>
      <c r="L18" s="458"/>
      <c r="M18" s="458"/>
      <c r="N18" s="458"/>
      <c r="O18" s="458"/>
      <c r="P18" s="458"/>
      <c r="Q18" s="458"/>
      <c r="R18" s="458"/>
      <c r="S18" s="458"/>
      <c r="T18" s="458"/>
      <c r="U18" s="458"/>
      <c r="V18" s="458"/>
      <c r="W18" s="458"/>
      <c r="X18" s="458"/>
      <c r="Y18" s="458"/>
      <c r="Z18" s="458"/>
      <c r="AA18" s="458"/>
      <c r="AB18" s="458"/>
      <c r="AC18" s="458"/>
      <c r="AD18" s="458"/>
      <c r="AE18" s="458"/>
      <c r="AF18" s="458"/>
      <c r="AG18" s="458"/>
      <c r="AH18" s="458"/>
      <c r="AI18" s="458"/>
      <c r="AJ18" s="458"/>
      <c r="AK18" s="458"/>
      <c r="AL18" s="458"/>
      <c r="AM18" s="458"/>
      <c r="AN18" s="458"/>
      <c r="AO18" s="458"/>
      <c r="AP18" s="458"/>
      <c r="AQ18" s="458"/>
      <c r="AR18" s="458"/>
      <c r="AS18" s="458"/>
      <c r="AT18" s="458"/>
      <c r="AU18" s="458"/>
      <c r="AV18" s="140">
        <f t="shared" si="0"/>
        <v>0</v>
      </c>
      <c r="AW18" s="326" t="str">
        <f t="shared" si="1"/>
        <v/>
      </c>
      <c r="AX18" s="458"/>
      <c r="AY18" s="327" t="str">
        <f t="shared" si="2"/>
        <v/>
      </c>
      <c r="AZ18" s="322"/>
      <c r="BA18" s="327" t="str">
        <f t="shared" si="3"/>
        <v/>
      </c>
      <c r="BB18" s="321" t="str">
        <f t="shared" si="4"/>
        <v/>
      </c>
      <c r="BC18" s="323"/>
      <c r="BD18" s="318"/>
    </row>
    <row r="19" spans="2:56" s="46" customFormat="1" ht="17.100000000000001" customHeight="1">
      <c r="B19" s="318"/>
      <c r="C19" s="23"/>
      <c r="D19" s="319" t="str">
        <f>IF($F$3="","",ข้อมูลนร.2!D18)</f>
        <v/>
      </c>
      <c r="E19" s="319" t="str">
        <f>IF(D19="","",ข้อมูลนร.2!E18)</f>
        <v/>
      </c>
      <c r="F19" s="745" t="str">
        <f>IF(D19="","",ข้อมูลนร.2!G18)</f>
        <v/>
      </c>
      <c r="G19" s="746"/>
      <c r="H19" s="747"/>
      <c r="I19" s="458"/>
      <c r="J19" s="458"/>
      <c r="K19" s="458"/>
      <c r="L19" s="458"/>
      <c r="M19" s="458"/>
      <c r="N19" s="458"/>
      <c r="O19" s="458"/>
      <c r="P19" s="458"/>
      <c r="Q19" s="458"/>
      <c r="R19" s="458"/>
      <c r="S19" s="458"/>
      <c r="T19" s="458"/>
      <c r="U19" s="458"/>
      <c r="V19" s="458"/>
      <c r="W19" s="458"/>
      <c r="X19" s="458"/>
      <c r="Y19" s="458"/>
      <c r="Z19" s="458"/>
      <c r="AA19" s="458"/>
      <c r="AB19" s="458"/>
      <c r="AC19" s="458"/>
      <c r="AD19" s="458"/>
      <c r="AE19" s="458"/>
      <c r="AF19" s="458"/>
      <c r="AG19" s="458"/>
      <c r="AH19" s="458"/>
      <c r="AI19" s="458"/>
      <c r="AJ19" s="458"/>
      <c r="AK19" s="458"/>
      <c r="AL19" s="458"/>
      <c r="AM19" s="458"/>
      <c r="AN19" s="458"/>
      <c r="AO19" s="458"/>
      <c r="AP19" s="458"/>
      <c r="AQ19" s="458"/>
      <c r="AR19" s="458"/>
      <c r="AS19" s="458"/>
      <c r="AT19" s="458"/>
      <c r="AU19" s="458"/>
      <c r="AV19" s="140">
        <f t="shared" si="0"/>
        <v>0</v>
      </c>
      <c r="AW19" s="326" t="str">
        <f t="shared" si="1"/>
        <v/>
      </c>
      <c r="AX19" s="458"/>
      <c r="AY19" s="327" t="str">
        <f t="shared" si="2"/>
        <v/>
      </c>
      <c r="AZ19" s="322"/>
      <c r="BA19" s="327" t="str">
        <f t="shared" si="3"/>
        <v/>
      </c>
      <c r="BB19" s="321" t="str">
        <f t="shared" si="4"/>
        <v/>
      </c>
      <c r="BC19" s="323"/>
      <c r="BD19" s="318"/>
    </row>
    <row r="20" spans="2:56" s="46" customFormat="1" ht="17.100000000000001" customHeight="1">
      <c r="B20" s="318"/>
      <c r="C20" s="23"/>
      <c r="D20" s="319" t="str">
        <f>IF($F$3="","",ข้อมูลนร.2!D19)</f>
        <v/>
      </c>
      <c r="E20" s="319" t="str">
        <f>IF(D20="","",ข้อมูลนร.2!E19)</f>
        <v/>
      </c>
      <c r="F20" s="745" t="str">
        <f>IF(D20="","",ข้อมูลนร.2!G19)</f>
        <v/>
      </c>
      <c r="G20" s="746"/>
      <c r="H20" s="747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140">
        <f t="shared" si="0"/>
        <v>0</v>
      </c>
      <c r="AW20" s="326" t="str">
        <f t="shared" si="1"/>
        <v/>
      </c>
      <c r="AX20" s="458"/>
      <c r="AY20" s="327" t="str">
        <f t="shared" si="2"/>
        <v/>
      </c>
      <c r="AZ20" s="322"/>
      <c r="BA20" s="327" t="str">
        <f t="shared" si="3"/>
        <v/>
      </c>
      <c r="BB20" s="321" t="str">
        <f t="shared" si="4"/>
        <v/>
      </c>
      <c r="BC20" s="323"/>
      <c r="BD20" s="318"/>
    </row>
    <row r="21" spans="2:56" s="46" customFormat="1" ht="17.100000000000001" customHeight="1">
      <c r="B21" s="318"/>
      <c r="C21" s="23"/>
      <c r="D21" s="319" t="str">
        <f>IF($F$3="","",ข้อมูลนร.2!D20)</f>
        <v/>
      </c>
      <c r="E21" s="319" t="str">
        <f>IF(D21="","",ข้อมูลนร.2!E20)</f>
        <v/>
      </c>
      <c r="F21" s="745" t="str">
        <f>IF(D21="","",ข้อมูลนร.2!G20)</f>
        <v/>
      </c>
      <c r="G21" s="746"/>
      <c r="H21" s="747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140">
        <f t="shared" si="0"/>
        <v>0</v>
      </c>
      <c r="AW21" s="326" t="str">
        <f t="shared" si="1"/>
        <v/>
      </c>
      <c r="AX21" s="458"/>
      <c r="AY21" s="327" t="str">
        <f t="shared" si="2"/>
        <v/>
      </c>
      <c r="AZ21" s="322"/>
      <c r="BA21" s="327" t="str">
        <f t="shared" si="3"/>
        <v/>
      </c>
      <c r="BB21" s="321" t="str">
        <f t="shared" si="4"/>
        <v/>
      </c>
      <c r="BC21" s="323"/>
      <c r="BD21" s="318"/>
    </row>
    <row r="22" spans="2:56" s="46" customFormat="1" ht="17.100000000000001" customHeight="1">
      <c r="B22" s="318"/>
      <c r="C22" s="23"/>
      <c r="D22" s="319" t="str">
        <f>IF($F$3="","",ข้อมูลนร.2!D21)</f>
        <v/>
      </c>
      <c r="E22" s="319" t="str">
        <f>IF(D22="","",ข้อมูลนร.2!E21)</f>
        <v/>
      </c>
      <c r="F22" s="745" t="str">
        <f>IF(D22="","",ข้อมูลนร.2!G21)</f>
        <v/>
      </c>
      <c r="G22" s="746"/>
      <c r="H22" s="747"/>
      <c r="I22" s="458"/>
      <c r="J22" s="458"/>
      <c r="K22" s="458"/>
      <c r="L22" s="458"/>
      <c r="M22" s="458"/>
      <c r="N22" s="458"/>
      <c r="O22" s="458"/>
      <c r="P22" s="458"/>
      <c r="Q22" s="458"/>
      <c r="R22" s="458"/>
      <c r="S22" s="458"/>
      <c r="T22" s="458"/>
      <c r="U22" s="458"/>
      <c r="V22" s="458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140">
        <f t="shared" si="0"/>
        <v>0</v>
      </c>
      <c r="AW22" s="326" t="str">
        <f t="shared" si="1"/>
        <v/>
      </c>
      <c r="AX22" s="458"/>
      <c r="AY22" s="327" t="str">
        <f t="shared" si="2"/>
        <v/>
      </c>
      <c r="AZ22" s="322"/>
      <c r="BA22" s="327" t="str">
        <f t="shared" si="3"/>
        <v/>
      </c>
      <c r="BB22" s="321" t="str">
        <f t="shared" si="4"/>
        <v/>
      </c>
      <c r="BC22" s="323"/>
      <c r="BD22" s="318"/>
    </row>
    <row r="23" spans="2:56" s="46" customFormat="1" ht="17.100000000000001" customHeight="1">
      <c r="B23" s="318"/>
      <c r="C23" s="23"/>
      <c r="D23" s="319" t="str">
        <f>IF($F$3="","",ข้อมูลนร.2!D22)</f>
        <v/>
      </c>
      <c r="E23" s="319" t="str">
        <f>IF(D23="","",ข้อมูลนร.2!E22)</f>
        <v/>
      </c>
      <c r="F23" s="745" t="str">
        <f>IF(D23="","",ข้อมูลนร.2!G22)</f>
        <v/>
      </c>
      <c r="G23" s="746"/>
      <c r="H23" s="747"/>
      <c r="I23" s="458"/>
      <c r="J23" s="458"/>
      <c r="K23" s="458"/>
      <c r="L23" s="458"/>
      <c r="M23" s="458"/>
      <c r="N23" s="458"/>
      <c r="O23" s="458"/>
      <c r="P23" s="458"/>
      <c r="Q23" s="458"/>
      <c r="R23" s="458"/>
      <c r="S23" s="458"/>
      <c r="T23" s="458"/>
      <c r="U23" s="458"/>
      <c r="V23" s="458"/>
      <c r="W23" s="458"/>
      <c r="X23" s="458"/>
      <c r="Y23" s="458"/>
      <c r="Z23" s="458"/>
      <c r="AA23" s="458"/>
      <c r="AB23" s="458"/>
      <c r="AC23" s="458"/>
      <c r="AD23" s="458"/>
      <c r="AE23" s="458"/>
      <c r="AF23" s="458"/>
      <c r="AG23" s="458"/>
      <c r="AH23" s="458"/>
      <c r="AI23" s="458"/>
      <c r="AJ23" s="458"/>
      <c r="AK23" s="458"/>
      <c r="AL23" s="458"/>
      <c r="AM23" s="458"/>
      <c r="AN23" s="458"/>
      <c r="AO23" s="458"/>
      <c r="AP23" s="458"/>
      <c r="AQ23" s="458"/>
      <c r="AR23" s="458"/>
      <c r="AS23" s="458"/>
      <c r="AT23" s="458"/>
      <c r="AU23" s="458"/>
      <c r="AV23" s="140">
        <f t="shared" si="0"/>
        <v>0</v>
      </c>
      <c r="AW23" s="326" t="str">
        <f t="shared" si="1"/>
        <v/>
      </c>
      <c r="AX23" s="458"/>
      <c r="AY23" s="327" t="str">
        <f t="shared" si="2"/>
        <v/>
      </c>
      <c r="AZ23" s="322"/>
      <c r="BA23" s="327" t="str">
        <f t="shared" si="3"/>
        <v/>
      </c>
      <c r="BB23" s="321" t="str">
        <f t="shared" si="4"/>
        <v/>
      </c>
      <c r="BC23" s="323"/>
      <c r="BD23" s="318"/>
    </row>
    <row r="24" spans="2:56" s="46" customFormat="1" ht="17.100000000000001" customHeight="1">
      <c r="B24" s="318"/>
      <c r="C24" s="23"/>
      <c r="D24" s="319" t="str">
        <f>IF($F$3="","",ข้อมูลนร.2!D23)</f>
        <v/>
      </c>
      <c r="E24" s="319" t="str">
        <f>IF(D24="","",ข้อมูลนร.2!E23)</f>
        <v/>
      </c>
      <c r="F24" s="745" t="str">
        <f>IF(D24="","",ข้อมูลนร.2!G23)</f>
        <v/>
      </c>
      <c r="G24" s="746"/>
      <c r="H24" s="747"/>
      <c r="I24" s="458"/>
      <c r="J24" s="458"/>
      <c r="K24" s="458"/>
      <c r="L24" s="458"/>
      <c r="M24" s="458"/>
      <c r="N24" s="458"/>
      <c r="O24" s="458"/>
      <c r="P24" s="458"/>
      <c r="Q24" s="458"/>
      <c r="R24" s="458"/>
      <c r="S24" s="458"/>
      <c r="T24" s="458"/>
      <c r="U24" s="458"/>
      <c r="V24" s="458"/>
      <c r="W24" s="458"/>
      <c r="X24" s="458"/>
      <c r="Y24" s="458"/>
      <c r="Z24" s="458"/>
      <c r="AA24" s="458"/>
      <c r="AB24" s="458"/>
      <c r="AC24" s="458"/>
      <c r="AD24" s="458"/>
      <c r="AE24" s="458"/>
      <c r="AF24" s="458"/>
      <c r="AG24" s="458"/>
      <c r="AH24" s="458"/>
      <c r="AI24" s="458"/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/>
      <c r="AU24" s="458"/>
      <c r="AV24" s="140">
        <f t="shared" si="0"/>
        <v>0</v>
      </c>
      <c r="AW24" s="326" t="str">
        <f t="shared" si="1"/>
        <v/>
      </c>
      <c r="AX24" s="458"/>
      <c r="AY24" s="327" t="str">
        <f t="shared" si="2"/>
        <v/>
      </c>
      <c r="AZ24" s="322"/>
      <c r="BA24" s="327" t="str">
        <f t="shared" si="3"/>
        <v/>
      </c>
      <c r="BB24" s="321" t="str">
        <f t="shared" si="4"/>
        <v/>
      </c>
      <c r="BC24" s="323"/>
      <c r="BD24" s="318"/>
    </row>
    <row r="25" spans="2:56" s="46" customFormat="1" ht="17.100000000000001" customHeight="1">
      <c r="B25" s="318"/>
      <c r="C25" s="23"/>
      <c r="D25" s="319" t="str">
        <f>IF($F$3="","",ข้อมูลนร.2!D24)</f>
        <v/>
      </c>
      <c r="E25" s="319" t="str">
        <f>IF(D25="","",ข้อมูลนร.2!E24)</f>
        <v/>
      </c>
      <c r="F25" s="745" t="str">
        <f>IF(D25="","",ข้อมูลนร.2!G24)</f>
        <v/>
      </c>
      <c r="G25" s="746"/>
      <c r="H25" s="747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58"/>
      <c r="AI25" s="458"/>
      <c r="AJ25" s="458"/>
      <c r="AK25" s="458"/>
      <c r="AL25" s="458"/>
      <c r="AM25" s="458"/>
      <c r="AN25" s="458"/>
      <c r="AO25" s="458"/>
      <c r="AP25" s="458"/>
      <c r="AQ25" s="458"/>
      <c r="AR25" s="458"/>
      <c r="AS25" s="458"/>
      <c r="AT25" s="458"/>
      <c r="AU25" s="458"/>
      <c r="AV25" s="140">
        <f t="shared" si="0"/>
        <v>0</v>
      </c>
      <c r="AW25" s="326" t="str">
        <f t="shared" si="1"/>
        <v/>
      </c>
      <c r="AX25" s="458"/>
      <c r="AY25" s="327" t="str">
        <f t="shared" si="2"/>
        <v/>
      </c>
      <c r="AZ25" s="322"/>
      <c r="BA25" s="327" t="str">
        <f t="shared" si="3"/>
        <v/>
      </c>
      <c r="BB25" s="321" t="str">
        <f t="shared" si="4"/>
        <v/>
      </c>
      <c r="BC25" s="323"/>
      <c r="BD25" s="318"/>
    </row>
    <row r="26" spans="2:56" s="46" customFormat="1" ht="17.100000000000001" customHeight="1">
      <c r="B26" s="318"/>
      <c r="C26" s="23"/>
      <c r="D26" s="319" t="str">
        <f>IF($F$3="","",ข้อมูลนร.2!D25)</f>
        <v/>
      </c>
      <c r="E26" s="319" t="str">
        <f>IF(D26="","",ข้อมูลนร.2!E25)</f>
        <v/>
      </c>
      <c r="F26" s="745" t="str">
        <f>IF(D26="","",ข้อมูลนร.2!G25)</f>
        <v/>
      </c>
      <c r="G26" s="746"/>
      <c r="H26" s="747"/>
      <c r="I26" s="458"/>
      <c r="J26" s="458"/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58"/>
      <c r="V26" s="458"/>
      <c r="W26" s="458"/>
      <c r="X26" s="458"/>
      <c r="Y26" s="458"/>
      <c r="Z26" s="458"/>
      <c r="AA26" s="458"/>
      <c r="AB26" s="458"/>
      <c r="AC26" s="458"/>
      <c r="AD26" s="458"/>
      <c r="AE26" s="458"/>
      <c r="AF26" s="458"/>
      <c r="AG26" s="458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140">
        <f t="shared" si="0"/>
        <v>0</v>
      </c>
      <c r="AW26" s="326" t="str">
        <f t="shared" si="1"/>
        <v/>
      </c>
      <c r="AX26" s="458"/>
      <c r="AY26" s="327" t="str">
        <f t="shared" si="2"/>
        <v/>
      </c>
      <c r="AZ26" s="322"/>
      <c r="BA26" s="327" t="str">
        <f t="shared" si="3"/>
        <v/>
      </c>
      <c r="BB26" s="321" t="str">
        <f t="shared" si="4"/>
        <v/>
      </c>
      <c r="BC26" s="323"/>
      <c r="BD26" s="318"/>
    </row>
    <row r="27" spans="2:56" s="46" customFormat="1" ht="17.100000000000001" customHeight="1">
      <c r="B27" s="318"/>
      <c r="C27" s="23"/>
      <c r="D27" s="319" t="str">
        <f>IF($F$3="","",ข้อมูลนร.2!D26)</f>
        <v/>
      </c>
      <c r="E27" s="319" t="str">
        <f>IF(D27="","",ข้อมูลนร.2!E26)</f>
        <v/>
      </c>
      <c r="F27" s="745" t="str">
        <f>IF(D27="","",ข้อมูลนร.2!G26)</f>
        <v/>
      </c>
      <c r="G27" s="746"/>
      <c r="H27" s="747"/>
      <c r="I27" s="458"/>
      <c r="J27" s="458"/>
      <c r="K27" s="458"/>
      <c r="L27" s="458"/>
      <c r="M27" s="458"/>
      <c r="N27" s="458"/>
      <c r="O27" s="458"/>
      <c r="P27" s="458"/>
      <c r="Q27" s="458"/>
      <c r="R27" s="458"/>
      <c r="S27" s="458"/>
      <c r="T27" s="458"/>
      <c r="U27" s="458"/>
      <c r="V27" s="458"/>
      <c r="W27" s="458"/>
      <c r="X27" s="458"/>
      <c r="Y27" s="458"/>
      <c r="Z27" s="458"/>
      <c r="AA27" s="458"/>
      <c r="AB27" s="458"/>
      <c r="AC27" s="458"/>
      <c r="AD27" s="458"/>
      <c r="AE27" s="458"/>
      <c r="AF27" s="458"/>
      <c r="AG27" s="458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140">
        <f t="shared" si="0"/>
        <v>0</v>
      </c>
      <c r="AW27" s="326" t="str">
        <f t="shared" si="1"/>
        <v/>
      </c>
      <c r="AX27" s="458"/>
      <c r="AY27" s="327" t="str">
        <f t="shared" si="2"/>
        <v/>
      </c>
      <c r="AZ27" s="322"/>
      <c r="BA27" s="327" t="str">
        <f t="shared" si="3"/>
        <v/>
      </c>
      <c r="BB27" s="321" t="str">
        <f t="shared" si="4"/>
        <v/>
      </c>
      <c r="BC27" s="323"/>
      <c r="BD27" s="318"/>
    </row>
    <row r="28" spans="2:56" s="46" customFormat="1" ht="17.100000000000001" customHeight="1">
      <c r="B28" s="318"/>
      <c r="C28" s="23"/>
      <c r="D28" s="319" t="str">
        <f>IF($F$3="","",ข้อมูลนร.2!D27)</f>
        <v/>
      </c>
      <c r="E28" s="319" t="str">
        <f>IF(D28="","",ข้อมูลนร.2!E27)</f>
        <v/>
      </c>
      <c r="F28" s="745" t="str">
        <f>IF(D28="","",ข้อมูลนร.2!G27)</f>
        <v/>
      </c>
      <c r="G28" s="746"/>
      <c r="H28" s="747"/>
      <c r="I28" s="458"/>
      <c r="J28" s="458"/>
      <c r="K28" s="458"/>
      <c r="L28" s="458"/>
      <c r="M28" s="458"/>
      <c r="N28" s="458"/>
      <c r="O28" s="458"/>
      <c r="P28" s="458"/>
      <c r="Q28" s="458"/>
      <c r="R28" s="458"/>
      <c r="S28" s="458"/>
      <c r="T28" s="458"/>
      <c r="U28" s="458"/>
      <c r="V28" s="458"/>
      <c r="W28" s="458"/>
      <c r="X28" s="458"/>
      <c r="Y28" s="458"/>
      <c r="Z28" s="458"/>
      <c r="AA28" s="458"/>
      <c r="AB28" s="458"/>
      <c r="AC28" s="458"/>
      <c r="AD28" s="458"/>
      <c r="AE28" s="458"/>
      <c r="AF28" s="458"/>
      <c r="AG28" s="458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140">
        <f t="shared" si="0"/>
        <v>0</v>
      </c>
      <c r="AW28" s="326" t="str">
        <f t="shared" si="1"/>
        <v/>
      </c>
      <c r="AX28" s="458"/>
      <c r="AY28" s="327" t="str">
        <f t="shared" si="2"/>
        <v/>
      </c>
      <c r="AZ28" s="322"/>
      <c r="BA28" s="327" t="str">
        <f t="shared" si="3"/>
        <v/>
      </c>
      <c r="BB28" s="321" t="str">
        <f t="shared" si="4"/>
        <v/>
      </c>
      <c r="BC28" s="323"/>
      <c r="BD28" s="318"/>
    </row>
    <row r="29" spans="2:56" s="46" customFormat="1" ht="17.100000000000001" customHeight="1">
      <c r="B29" s="318"/>
      <c r="C29" s="23"/>
      <c r="D29" s="319" t="str">
        <f>IF($F$3="","",ข้อมูลนร.2!D28)</f>
        <v/>
      </c>
      <c r="E29" s="319" t="str">
        <f>IF(D29="","",ข้อมูลนร.2!E28)</f>
        <v/>
      </c>
      <c r="F29" s="745" t="str">
        <f>IF(D29="","",ข้อมูลนร.2!G28)</f>
        <v/>
      </c>
      <c r="G29" s="746"/>
      <c r="H29" s="747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140">
        <f t="shared" si="0"/>
        <v>0</v>
      </c>
      <c r="AW29" s="326" t="str">
        <f t="shared" si="1"/>
        <v/>
      </c>
      <c r="AX29" s="458"/>
      <c r="AY29" s="327" t="str">
        <f t="shared" si="2"/>
        <v/>
      </c>
      <c r="AZ29" s="322"/>
      <c r="BA29" s="327" t="str">
        <f t="shared" si="3"/>
        <v/>
      </c>
      <c r="BB29" s="321" t="str">
        <f t="shared" si="4"/>
        <v/>
      </c>
      <c r="BC29" s="323"/>
      <c r="BD29" s="318"/>
    </row>
    <row r="30" spans="2:56" s="46" customFormat="1" ht="17.100000000000001" customHeight="1">
      <c r="B30" s="318"/>
      <c r="C30" s="23"/>
      <c r="D30" s="319" t="str">
        <f>IF($F$3="","",ข้อมูลนร.2!D29)</f>
        <v/>
      </c>
      <c r="E30" s="319" t="str">
        <f>IF(D30="","",ข้อมูลนร.2!E29)</f>
        <v/>
      </c>
      <c r="F30" s="745" t="str">
        <f>IF(D30="","",ข้อมูลนร.2!G29)</f>
        <v/>
      </c>
      <c r="G30" s="746"/>
      <c r="H30" s="747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140">
        <f t="shared" si="0"/>
        <v>0</v>
      </c>
      <c r="AW30" s="326" t="str">
        <f t="shared" si="1"/>
        <v/>
      </c>
      <c r="AX30" s="458"/>
      <c r="AY30" s="327" t="str">
        <f t="shared" si="2"/>
        <v/>
      </c>
      <c r="AZ30" s="322"/>
      <c r="BA30" s="327" t="str">
        <f t="shared" si="3"/>
        <v/>
      </c>
      <c r="BB30" s="321" t="str">
        <f t="shared" si="4"/>
        <v/>
      </c>
      <c r="BC30" s="323"/>
      <c r="BD30" s="318"/>
    </row>
    <row r="31" spans="2:56" s="46" customFormat="1" ht="17.100000000000001" customHeight="1">
      <c r="B31" s="318"/>
      <c r="C31" s="23"/>
      <c r="D31" s="319" t="str">
        <f>IF($F$3="","",ข้อมูลนร.2!D30)</f>
        <v/>
      </c>
      <c r="E31" s="319" t="str">
        <f>IF(D31="","",ข้อมูลนร.2!E30)</f>
        <v/>
      </c>
      <c r="F31" s="745" t="str">
        <f>IF(D31="","",ข้อมูลนร.2!G30)</f>
        <v/>
      </c>
      <c r="G31" s="746"/>
      <c r="H31" s="747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140">
        <f t="shared" si="0"/>
        <v>0</v>
      </c>
      <c r="AW31" s="326" t="str">
        <f t="shared" si="1"/>
        <v/>
      </c>
      <c r="AX31" s="458"/>
      <c r="AY31" s="327" t="str">
        <f t="shared" si="2"/>
        <v/>
      </c>
      <c r="AZ31" s="322"/>
      <c r="BA31" s="327" t="str">
        <f t="shared" si="3"/>
        <v/>
      </c>
      <c r="BB31" s="321" t="str">
        <f t="shared" si="4"/>
        <v/>
      </c>
      <c r="BC31" s="323"/>
      <c r="BD31" s="318"/>
    </row>
    <row r="32" spans="2:56" s="46" customFormat="1" ht="17.100000000000001" customHeight="1">
      <c r="B32" s="318"/>
      <c r="C32" s="23"/>
      <c r="D32" s="319" t="str">
        <f>IF($F$3="","",ข้อมูลนร.2!D31)</f>
        <v/>
      </c>
      <c r="E32" s="319" t="str">
        <f>IF(D32="","",ข้อมูลนร.2!E31)</f>
        <v/>
      </c>
      <c r="F32" s="745" t="str">
        <f>IF(D32="","",ข้อมูลนร.2!G31)</f>
        <v/>
      </c>
      <c r="G32" s="746"/>
      <c r="H32" s="747"/>
      <c r="I32" s="458"/>
      <c r="J32" s="458"/>
      <c r="K32" s="458"/>
      <c r="L32" s="458"/>
      <c r="M32" s="458"/>
      <c r="N32" s="458"/>
      <c r="O32" s="458"/>
      <c r="P32" s="458"/>
      <c r="Q32" s="458"/>
      <c r="R32" s="458"/>
      <c r="S32" s="458"/>
      <c r="T32" s="458"/>
      <c r="U32" s="458"/>
      <c r="V32" s="458"/>
      <c r="W32" s="458"/>
      <c r="X32" s="458"/>
      <c r="Y32" s="458"/>
      <c r="Z32" s="458"/>
      <c r="AA32" s="458"/>
      <c r="AB32" s="458"/>
      <c r="AC32" s="458"/>
      <c r="AD32" s="458"/>
      <c r="AE32" s="458"/>
      <c r="AF32" s="458"/>
      <c r="AG32" s="458"/>
      <c r="AH32" s="458"/>
      <c r="AI32" s="458"/>
      <c r="AJ32" s="458"/>
      <c r="AK32" s="458"/>
      <c r="AL32" s="458"/>
      <c r="AM32" s="458"/>
      <c r="AN32" s="458"/>
      <c r="AO32" s="458"/>
      <c r="AP32" s="458"/>
      <c r="AQ32" s="458"/>
      <c r="AR32" s="458"/>
      <c r="AS32" s="458"/>
      <c r="AT32" s="458"/>
      <c r="AU32" s="458"/>
      <c r="AV32" s="140">
        <f t="shared" si="0"/>
        <v>0</v>
      </c>
      <c r="AW32" s="326" t="str">
        <f t="shared" si="1"/>
        <v/>
      </c>
      <c r="AX32" s="458"/>
      <c r="AY32" s="327" t="str">
        <f t="shared" si="2"/>
        <v/>
      </c>
      <c r="AZ32" s="322"/>
      <c r="BA32" s="327" t="str">
        <f t="shared" si="3"/>
        <v/>
      </c>
      <c r="BB32" s="321" t="str">
        <f t="shared" si="4"/>
        <v/>
      </c>
      <c r="BC32" s="323"/>
      <c r="BD32" s="318"/>
    </row>
    <row r="33" spans="2:57" s="46" customFormat="1" ht="17.100000000000001" customHeight="1">
      <c r="B33" s="318"/>
      <c r="C33" s="23"/>
      <c r="D33" s="319" t="str">
        <f>IF($F$3="","",ข้อมูลนร.2!D32)</f>
        <v/>
      </c>
      <c r="E33" s="319" t="str">
        <f>IF(D33="","",ข้อมูลนร.2!E32)</f>
        <v/>
      </c>
      <c r="F33" s="745" t="str">
        <f>IF(D33="","",ข้อมูลนร.2!G32)</f>
        <v/>
      </c>
      <c r="G33" s="746"/>
      <c r="H33" s="747"/>
      <c r="I33" s="458"/>
      <c r="J33" s="458"/>
      <c r="K33" s="458"/>
      <c r="L33" s="458"/>
      <c r="M33" s="458"/>
      <c r="N33" s="458"/>
      <c r="O33" s="458"/>
      <c r="P33" s="458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140">
        <f t="shared" si="0"/>
        <v>0</v>
      </c>
      <c r="AW33" s="326" t="str">
        <f t="shared" si="1"/>
        <v/>
      </c>
      <c r="AX33" s="458"/>
      <c r="AY33" s="327" t="str">
        <f t="shared" si="2"/>
        <v/>
      </c>
      <c r="AZ33" s="322"/>
      <c r="BA33" s="327" t="str">
        <f t="shared" si="3"/>
        <v/>
      </c>
      <c r="BB33" s="321" t="str">
        <f t="shared" si="4"/>
        <v/>
      </c>
      <c r="BC33" s="323"/>
      <c r="BD33" s="318"/>
    </row>
    <row r="34" spans="2:57" s="46" customFormat="1" ht="17.100000000000001" customHeight="1">
      <c r="B34" s="318"/>
      <c r="C34" s="23"/>
      <c r="D34" s="319" t="str">
        <f>IF($F$3="","",ข้อมูลนร.2!D33)</f>
        <v/>
      </c>
      <c r="E34" s="319" t="str">
        <f>IF(D34="","",ข้อมูลนร.2!E33)</f>
        <v/>
      </c>
      <c r="F34" s="745" t="str">
        <f>IF(D34="","",ข้อมูลนร.2!G33)</f>
        <v/>
      </c>
      <c r="G34" s="746"/>
      <c r="H34" s="747"/>
      <c r="I34" s="458"/>
      <c r="J34" s="458"/>
      <c r="K34" s="458"/>
      <c r="L34" s="458"/>
      <c r="M34" s="458"/>
      <c r="N34" s="458"/>
      <c r="O34" s="458"/>
      <c r="P34" s="458"/>
      <c r="Q34" s="324"/>
      <c r="R34" s="324"/>
      <c r="S34" s="324"/>
      <c r="T34" s="324"/>
      <c r="U34" s="324"/>
      <c r="V34" s="324"/>
      <c r="W34" s="324"/>
      <c r="X34" s="324"/>
      <c r="Y34" s="324"/>
      <c r="Z34" s="324"/>
      <c r="AA34" s="324"/>
      <c r="AB34" s="324"/>
      <c r="AC34" s="324"/>
      <c r="AD34" s="324"/>
      <c r="AE34" s="324"/>
      <c r="AF34" s="324"/>
      <c r="AG34" s="324"/>
      <c r="AH34" s="324"/>
      <c r="AI34" s="324"/>
      <c r="AJ34" s="324"/>
      <c r="AK34" s="324"/>
      <c r="AL34" s="324"/>
      <c r="AM34" s="324"/>
      <c r="AN34" s="324"/>
      <c r="AO34" s="324"/>
      <c r="AP34" s="324"/>
      <c r="AQ34" s="324"/>
      <c r="AR34" s="324"/>
      <c r="AS34" s="324"/>
      <c r="AT34" s="324"/>
      <c r="AU34" s="324"/>
      <c r="AV34" s="140">
        <f t="shared" si="0"/>
        <v>0</v>
      </c>
      <c r="AW34" s="326" t="str">
        <f t="shared" si="1"/>
        <v/>
      </c>
      <c r="AX34" s="458"/>
      <c r="AY34" s="327" t="str">
        <f t="shared" si="2"/>
        <v/>
      </c>
      <c r="AZ34" s="322"/>
      <c r="BA34" s="327" t="str">
        <f t="shared" si="3"/>
        <v/>
      </c>
      <c r="BB34" s="321" t="str">
        <f t="shared" si="4"/>
        <v/>
      </c>
      <c r="BC34" s="323"/>
      <c r="BD34" s="318"/>
    </row>
    <row r="35" spans="2:57" s="46" customFormat="1" ht="17.100000000000001" customHeight="1">
      <c r="B35" s="318"/>
      <c r="C35" s="23"/>
      <c r="D35" s="319" t="str">
        <f>IF($F$3="","",ข้อมูลนร.2!D34)</f>
        <v/>
      </c>
      <c r="E35" s="319" t="str">
        <f>IF(D35="","",ข้อมูลนร.2!E34)</f>
        <v/>
      </c>
      <c r="F35" s="745" t="str">
        <f>IF(D35="","",ข้อมูลนร.2!G34)</f>
        <v/>
      </c>
      <c r="G35" s="746"/>
      <c r="H35" s="747"/>
      <c r="I35" s="458"/>
      <c r="J35" s="458"/>
      <c r="K35" s="458"/>
      <c r="L35" s="458"/>
      <c r="M35" s="458"/>
      <c r="N35" s="458"/>
      <c r="O35" s="458"/>
      <c r="P35" s="458"/>
      <c r="Q35" s="324"/>
      <c r="R35" s="324"/>
      <c r="S35" s="324"/>
      <c r="T35" s="324"/>
      <c r="U35" s="324"/>
      <c r="V35" s="324"/>
      <c r="W35" s="324"/>
      <c r="X35" s="324"/>
      <c r="Y35" s="324"/>
      <c r="Z35" s="324"/>
      <c r="AA35" s="324"/>
      <c r="AB35" s="324"/>
      <c r="AC35" s="324"/>
      <c r="AD35" s="324"/>
      <c r="AE35" s="324"/>
      <c r="AF35" s="324"/>
      <c r="AG35" s="324"/>
      <c r="AH35" s="324"/>
      <c r="AI35" s="324"/>
      <c r="AJ35" s="324"/>
      <c r="AK35" s="324"/>
      <c r="AL35" s="324"/>
      <c r="AM35" s="324"/>
      <c r="AN35" s="324"/>
      <c r="AO35" s="324"/>
      <c r="AP35" s="324"/>
      <c r="AQ35" s="324"/>
      <c r="AR35" s="324"/>
      <c r="AS35" s="324"/>
      <c r="AT35" s="324"/>
      <c r="AU35" s="324"/>
      <c r="AV35" s="140">
        <f t="shared" si="0"/>
        <v>0</v>
      </c>
      <c r="AW35" s="326" t="str">
        <f t="shared" si="1"/>
        <v/>
      </c>
      <c r="AX35" s="458"/>
      <c r="AY35" s="327" t="str">
        <f t="shared" si="2"/>
        <v/>
      </c>
      <c r="AZ35" s="322"/>
      <c r="BA35" s="327" t="str">
        <f t="shared" si="3"/>
        <v/>
      </c>
      <c r="BB35" s="321" t="str">
        <f t="shared" si="4"/>
        <v/>
      </c>
      <c r="BC35" s="323"/>
      <c r="BD35" s="318"/>
    </row>
    <row r="36" spans="2:57" s="46" customFormat="1" ht="17.100000000000001" customHeight="1">
      <c r="B36" s="318"/>
      <c r="C36" s="23"/>
      <c r="D36" s="319" t="str">
        <f>IF($F$3="","",ข้อมูลนร.2!D35)</f>
        <v/>
      </c>
      <c r="E36" s="319" t="str">
        <f>IF(D36="","",ข้อมูลนร.2!E35)</f>
        <v/>
      </c>
      <c r="F36" s="745" t="str">
        <f>IF(D36="","",ข้อมูลนร.2!G35)</f>
        <v/>
      </c>
      <c r="G36" s="746"/>
      <c r="H36" s="747"/>
      <c r="I36" s="458"/>
      <c r="J36" s="458"/>
      <c r="K36" s="458"/>
      <c r="L36" s="458"/>
      <c r="M36" s="458"/>
      <c r="N36" s="458"/>
      <c r="O36" s="458"/>
      <c r="P36" s="458"/>
      <c r="Q36" s="324"/>
      <c r="R36" s="324"/>
      <c r="S36" s="324"/>
      <c r="T36" s="324"/>
      <c r="U36" s="324"/>
      <c r="V36" s="324"/>
      <c r="W36" s="324"/>
      <c r="X36" s="324"/>
      <c r="Y36" s="324"/>
      <c r="Z36" s="324"/>
      <c r="AA36" s="324"/>
      <c r="AB36" s="324"/>
      <c r="AC36" s="324"/>
      <c r="AD36" s="324"/>
      <c r="AE36" s="324"/>
      <c r="AF36" s="324"/>
      <c r="AG36" s="324"/>
      <c r="AH36" s="324"/>
      <c r="AI36" s="324"/>
      <c r="AJ36" s="324"/>
      <c r="AK36" s="324"/>
      <c r="AL36" s="324"/>
      <c r="AM36" s="324"/>
      <c r="AN36" s="324"/>
      <c r="AO36" s="324"/>
      <c r="AP36" s="324"/>
      <c r="AQ36" s="324"/>
      <c r="AR36" s="324"/>
      <c r="AS36" s="324"/>
      <c r="AT36" s="324"/>
      <c r="AU36" s="324"/>
      <c r="AV36" s="140">
        <f t="shared" si="0"/>
        <v>0</v>
      </c>
      <c r="AW36" s="326" t="str">
        <f t="shared" si="1"/>
        <v/>
      </c>
      <c r="AX36" s="458"/>
      <c r="AY36" s="327" t="str">
        <f t="shared" si="2"/>
        <v/>
      </c>
      <c r="AZ36" s="322"/>
      <c r="BA36" s="327" t="str">
        <f t="shared" si="3"/>
        <v/>
      </c>
      <c r="BB36" s="321" t="str">
        <f t="shared" si="4"/>
        <v/>
      </c>
      <c r="BC36" s="323"/>
      <c r="BD36" s="318"/>
    </row>
    <row r="37" spans="2:57" s="46" customFormat="1" ht="17.100000000000001" customHeight="1">
      <c r="B37" s="318"/>
      <c r="C37" s="23"/>
      <c r="D37" s="319" t="str">
        <f>IF($F$3="","",ข้อมูลนร.2!D36)</f>
        <v/>
      </c>
      <c r="E37" s="319" t="str">
        <f>IF(D37="","",ข้อมูลนร.2!E36)</f>
        <v/>
      </c>
      <c r="F37" s="745" t="str">
        <f>IF(D37="","",ข้อมูลนร.2!G36)</f>
        <v/>
      </c>
      <c r="G37" s="746"/>
      <c r="H37" s="747"/>
      <c r="I37" s="458"/>
      <c r="J37" s="458"/>
      <c r="K37" s="458"/>
      <c r="L37" s="458"/>
      <c r="M37" s="458"/>
      <c r="N37" s="458"/>
      <c r="O37" s="458"/>
      <c r="P37" s="458"/>
      <c r="Q37" s="324"/>
      <c r="R37" s="324"/>
      <c r="S37" s="324"/>
      <c r="T37" s="324"/>
      <c r="U37" s="324"/>
      <c r="V37" s="324"/>
      <c r="W37" s="324"/>
      <c r="X37" s="324"/>
      <c r="Y37" s="324"/>
      <c r="Z37" s="324"/>
      <c r="AA37" s="324"/>
      <c r="AB37" s="324"/>
      <c r="AC37" s="324"/>
      <c r="AD37" s="324"/>
      <c r="AE37" s="324"/>
      <c r="AF37" s="324"/>
      <c r="AG37" s="324"/>
      <c r="AH37" s="324"/>
      <c r="AI37" s="324"/>
      <c r="AJ37" s="324"/>
      <c r="AK37" s="324"/>
      <c r="AL37" s="324"/>
      <c r="AM37" s="324"/>
      <c r="AN37" s="324"/>
      <c r="AO37" s="324"/>
      <c r="AP37" s="324"/>
      <c r="AQ37" s="324"/>
      <c r="AR37" s="324"/>
      <c r="AS37" s="324"/>
      <c r="AT37" s="324"/>
      <c r="AU37" s="324"/>
      <c r="AV37" s="140">
        <f t="shared" si="0"/>
        <v>0</v>
      </c>
      <c r="AW37" s="326" t="str">
        <f t="shared" si="1"/>
        <v/>
      </c>
      <c r="AX37" s="458"/>
      <c r="AY37" s="327" t="str">
        <f t="shared" si="2"/>
        <v/>
      </c>
      <c r="AZ37" s="322"/>
      <c r="BA37" s="327" t="str">
        <f t="shared" si="3"/>
        <v/>
      </c>
      <c r="BB37" s="321" t="str">
        <f t="shared" si="4"/>
        <v/>
      </c>
      <c r="BC37" s="323"/>
      <c r="BD37" s="318"/>
    </row>
    <row r="38" spans="2:57" s="46" customFormat="1" ht="17.100000000000001" customHeight="1">
      <c r="B38" s="318"/>
      <c r="C38" s="23"/>
      <c r="D38" s="319" t="str">
        <f>IF($F$3="","",ข้อมูลนร.2!D37)</f>
        <v/>
      </c>
      <c r="E38" s="319" t="str">
        <f>IF(D38="","",ข้อมูลนร.2!E37)</f>
        <v/>
      </c>
      <c r="F38" s="745" t="str">
        <f>IF(D38="","",ข้อมูลนร.2!G37)</f>
        <v/>
      </c>
      <c r="G38" s="746"/>
      <c r="H38" s="747"/>
      <c r="I38" s="458"/>
      <c r="J38" s="458"/>
      <c r="K38" s="458"/>
      <c r="L38" s="458"/>
      <c r="M38" s="458"/>
      <c r="N38" s="458"/>
      <c r="O38" s="458"/>
      <c r="P38" s="458"/>
      <c r="Q38" s="324"/>
      <c r="R38" s="324"/>
      <c r="S38" s="324"/>
      <c r="T38" s="324"/>
      <c r="U38" s="324"/>
      <c r="V38" s="324"/>
      <c r="W38" s="324"/>
      <c r="X38" s="324"/>
      <c r="Y38" s="324"/>
      <c r="Z38" s="324"/>
      <c r="AA38" s="324"/>
      <c r="AB38" s="324"/>
      <c r="AC38" s="324"/>
      <c r="AD38" s="324"/>
      <c r="AE38" s="324"/>
      <c r="AF38" s="324"/>
      <c r="AG38" s="324"/>
      <c r="AH38" s="324"/>
      <c r="AI38" s="324"/>
      <c r="AJ38" s="324"/>
      <c r="AK38" s="324"/>
      <c r="AL38" s="324"/>
      <c r="AM38" s="324"/>
      <c r="AN38" s="324"/>
      <c r="AO38" s="324"/>
      <c r="AP38" s="324"/>
      <c r="AQ38" s="324"/>
      <c r="AR38" s="324"/>
      <c r="AS38" s="324"/>
      <c r="AT38" s="324"/>
      <c r="AU38" s="324"/>
      <c r="AV38" s="140">
        <f t="shared" si="0"/>
        <v>0</v>
      </c>
      <c r="AW38" s="326" t="str">
        <f t="shared" si="1"/>
        <v/>
      </c>
      <c r="AX38" s="458"/>
      <c r="AY38" s="327" t="str">
        <f t="shared" si="2"/>
        <v/>
      </c>
      <c r="AZ38" s="322"/>
      <c r="BA38" s="327" t="str">
        <f t="shared" si="3"/>
        <v/>
      </c>
      <c r="BB38" s="321" t="str">
        <f t="shared" si="4"/>
        <v/>
      </c>
      <c r="BC38" s="323"/>
      <c r="BD38" s="318"/>
    </row>
    <row r="39" spans="2:57" s="46" customFormat="1" ht="17.100000000000001" customHeight="1">
      <c r="B39" s="318"/>
      <c r="C39" s="23"/>
      <c r="D39" s="319" t="str">
        <f>IF($F$3="","",ข้อมูลนร.2!D38)</f>
        <v/>
      </c>
      <c r="E39" s="319" t="str">
        <f>IF(D39="","",ข้อมูลนร.2!E38)</f>
        <v/>
      </c>
      <c r="F39" s="745" t="str">
        <f>IF(D39="","",ข้อมูลนร.2!G38)</f>
        <v/>
      </c>
      <c r="G39" s="746"/>
      <c r="H39" s="747"/>
      <c r="I39" s="458"/>
      <c r="J39" s="458"/>
      <c r="K39" s="458"/>
      <c r="L39" s="458"/>
      <c r="M39" s="458"/>
      <c r="N39" s="458"/>
      <c r="O39" s="458"/>
      <c r="P39" s="458"/>
      <c r="Q39" s="324"/>
      <c r="R39" s="324"/>
      <c r="S39" s="324"/>
      <c r="T39" s="324"/>
      <c r="U39" s="324"/>
      <c r="V39" s="324"/>
      <c r="W39" s="324"/>
      <c r="X39" s="324"/>
      <c r="Y39" s="324"/>
      <c r="Z39" s="324"/>
      <c r="AA39" s="324"/>
      <c r="AB39" s="324"/>
      <c r="AC39" s="324"/>
      <c r="AD39" s="324"/>
      <c r="AE39" s="324"/>
      <c r="AF39" s="324"/>
      <c r="AG39" s="324"/>
      <c r="AH39" s="324"/>
      <c r="AI39" s="324"/>
      <c r="AJ39" s="324"/>
      <c r="AK39" s="324"/>
      <c r="AL39" s="324"/>
      <c r="AM39" s="324"/>
      <c r="AN39" s="324"/>
      <c r="AO39" s="324"/>
      <c r="AP39" s="324"/>
      <c r="AQ39" s="324"/>
      <c r="AR39" s="324"/>
      <c r="AS39" s="324"/>
      <c r="AT39" s="324"/>
      <c r="AU39" s="324"/>
      <c r="AV39" s="140">
        <f t="shared" si="0"/>
        <v>0</v>
      </c>
      <c r="AW39" s="326" t="str">
        <f t="shared" si="1"/>
        <v/>
      </c>
      <c r="AX39" s="458"/>
      <c r="AY39" s="327" t="str">
        <f t="shared" si="2"/>
        <v/>
      </c>
      <c r="AZ39" s="322"/>
      <c r="BA39" s="327" t="str">
        <f t="shared" si="3"/>
        <v/>
      </c>
      <c r="BB39" s="321" t="str">
        <f t="shared" si="4"/>
        <v/>
      </c>
      <c r="BC39" s="323"/>
      <c r="BD39" s="318"/>
    </row>
    <row r="40" spans="2:57" s="46" customFormat="1" ht="17.100000000000001" customHeight="1">
      <c r="B40" s="318"/>
      <c r="C40" s="23"/>
      <c r="D40" s="319" t="str">
        <f>IF($F$3="","",ข้อมูลนร.2!D39)</f>
        <v/>
      </c>
      <c r="E40" s="319" t="str">
        <f>IF(D40="","",ข้อมูลนร.2!E39)</f>
        <v/>
      </c>
      <c r="F40" s="745" t="str">
        <f>IF(D40="","",ข้อมูลนร.2!G39)</f>
        <v/>
      </c>
      <c r="G40" s="746"/>
      <c r="H40" s="747"/>
      <c r="I40" s="458"/>
      <c r="J40" s="458"/>
      <c r="K40" s="458"/>
      <c r="L40" s="458"/>
      <c r="M40" s="458"/>
      <c r="N40" s="458"/>
      <c r="O40" s="458"/>
      <c r="P40" s="458"/>
      <c r="Q40" s="324"/>
      <c r="R40" s="324"/>
      <c r="S40" s="324"/>
      <c r="T40" s="324"/>
      <c r="U40" s="324"/>
      <c r="V40" s="324"/>
      <c r="W40" s="324"/>
      <c r="X40" s="324"/>
      <c r="Y40" s="324"/>
      <c r="Z40" s="324"/>
      <c r="AA40" s="324"/>
      <c r="AB40" s="324"/>
      <c r="AC40" s="324"/>
      <c r="AD40" s="324"/>
      <c r="AE40" s="324"/>
      <c r="AF40" s="324"/>
      <c r="AG40" s="324"/>
      <c r="AH40" s="324"/>
      <c r="AI40" s="324"/>
      <c r="AJ40" s="324"/>
      <c r="AK40" s="324"/>
      <c r="AL40" s="324"/>
      <c r="AM40" s="324"/>
      <c r="AN40" s="324"/>
      <c r="AO40" s="324"/>
      <c r="AP40" s="324"/>
      <c r="AQ40" s="324"/>
      <c r="AR40" s="324"/>
      <c r="AS40" s="324"/>
      <c r="AT40" s="324"/>
      <c r="AU40" s="324"/>
      <c r="AV40" s="140">
        <f t="shared" si="0"/>
        <v>0</v>
      </c>
      <c r="AW40" s="326" t="str">
        <f t="shared" si="1"/>
        <v/>
      </c>
      <c r="AX40" s="458"/>
      <c r="AY40" s="327" t="str">
        <f t="shared" si="2"/>
        <v/>
      </c>
      <c r="AZ40" s="322"/>
      <c r="BA40" s="327" t="str">
        <f t="shared" si="3"/>
        <v/>
      </c>
      <c r="BB40" s="321" t="str">
        <f t="shared" si="4"/>
        <v/>
      </c>
      <c r="BC40" s="323"/>
      <c r="BD40" s="318"/>
    </row>
    <row r="41" spans="2:57" s="46" customFormat="1" ht="17.100000000000001" customHeight="1">
      <c r="B41" s="318"/>
      <c r="C41" s="23"/>
      <c r="D41" s="319" t="str">
        <f>IF($F$3="","",ข้อมูลนร.2!D40)</f>
        <v/>
      </c>
      <c r="E41" s="319" t="str">
        <f>IF(D41="","",ข้อมูลนร.2!E40)</f>
        <v/>
      </c>
      <c r="F41" s="745" t="str">
        <f>IF(D41="","",ข้อมูลนร.2!G40)</f>
        <v/>
      </c>
      <c r="G41" s="746"/>
      <c r="H41" s="747"/>
      <c r="I41" s="458"/>
      <c r="J41" s="458"/>
      <c r="K41" s="458"/>
      <c r="L41" s="458"/>
      <c r="M41" s="458"/>
      <c r="N41" s="458"/>
      <c r="O41" s="458"/>
      <c r="P41" s="458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140">
        <f t="shared" si="0"/>
        <v>0</v>
      </c>
      <c r="AW41" s="326" t="str">
        <f t="shared" si="1"/>
        <v/>
      </c>
      <c r="AX41" s="458"/>
      <c r="AY41" s="327" t="str">
        <f t="shared" si="2"/>
        <v/>
      </c>
      <c r="AZ41" s="322"/>
      <c r="BA41" s="327" t="str">
        <f t="shared" si="3"/>
        <v/>
      </c>
      <c r="BB41" s="321" t="str">
        <f t="shared" si="4"/>
        <v/>
      </c>
      <c r="BC41" s="323"/>
      <c r="BD41" s="318"/>
    </row>
    <row r="42" spans="2:57" s="46" customFormat="1" ht="17.100000000000001" customHeight="1">
      <c r="B42" s="318"/>
      <c r="C42" s="23"/>
      <c r="D42" s="319" t="str">
        <f>IF($F$3="","",ข้อมูลนร.2!D41)</f>
        <v/>
      </c>
      <c r="E42" s="319" t="str">
        <f>IF(D42="","",ข้อมูลนร.2!E41)</f>
        <v/>
      </c>
      <c r="F42" s="745" t="str">
        <f>IF(D42="","",ข้อมูลนร.2!G41)</f>
        <v/>
      </c>
      <c r="G42" s="746"/>
      <c r="H42" s="747"/>
      <c r="I42" s="458"/>
      <c r="J42" s="458"/>
      <c r="K42" s="458"/>
      <c r="L42" s="458"/>
      <c r="M42" s="458"/>
      <c r="N42" s="458"/>
      <c r="O42" s="458"/>
      <c r="P42" s="458"/>
      <c r="Q42" s="324"/>
      <c r="R42" s="324"/>
      <c r="S42" s="324"/>
      <c r="T42" s="324"/>
      <c r="U42" s="324"/>
      <c r="V42" s="324"/>
      <c r="W42" s="324"/>
      <c r="X42" s="324"/>
      <c r="Y42" s="324"/>
      <c r="Z42" s="324"/>
      <c r="AA42" s="324"/>
      <c r="AB42" s="324"/>
      <c r="AC42" s="324"/>
      <c r="AD42" s="324"/>
      <c r="AE42" s="324"/>
      <c r="AF42" s="324"/>
      <c r="AG42" s="324"/>
      <c r="AH42" s="324"/>
      <c r="AI42" s="324"/>
      <c r="AJ42" s="324"/>
      <c r="AK42" s="324"/>
      <c r="AL42" s="324"/>
      <c r="AM42" s="324"/>
      <c r="AN42" s="324"/>
      <c r="AO42" s="324"/>
      <c r="AP42" s="324"/>
      <c r="AQ42" s="324"/>
      <c r="AR42" s="324"/>
      <c r="AS42" s="324"/>
      <c r="AT42" s="324"/>
      <c r="AU42" s="324"/>
      <c r="AV42" s="140">
        <f t="shared" si="0"/>
        <v>0</v>
      </c>
      <c r="AW42" s="326" t="str">
        <f t="shared" si="1"/>
        <v/>
      </c>
      <c r="AX42" s="458"/>
      <c r="AY42" s="327" t="str">
        <f t="shared" si="2"/>
        <v/>
      </c>
      <c r="AZ42" s="322"/>
      <c r="BA42" s="327" t="str">
        <f t="shared" si="3"/>
        <v/>
      </c>
      <c r="BB42" s="321" t="str">
        <f t="shared" si="4"/>
        <v/>
      </c>
      <c r="BC42" s="323"/>
      <c r="BD42" s="318"/>
    </row>
    <row r="43" spans="2:57" s="46" customFormat="1" ht="17.100000000000001" customHeight="1">
      <c r="B43" s="318"/>
      <c r="C43" s="23"/>
      <c r="D43" s="319" t="str">
        <f>IF($F$3="","",ข้อมูลนร.2!D42)</f>
        <v/>
      </c>
      <c r="E43" s="319" t="str">
        <f>IF(D43="","",ข้อมูลนร.2!E42)</f>
        <v/>
      </c>
      <c r="F43" s="745" t="str">
        <f>IF(D43="","",ข้อมูลนร.2!G42)</f>
        <v/>
      </c>
      <c r="G43" s="746"/>
      <c r="H43" s="747"/>
      <c r="I43" s="458"/>
      <c r="J43" s="458"/>
      <c r="K43" s="458"/>
      <c r="L43" s="458"/>
      <c r="M43" s="458"/>
      <c r="N43" s="458"/>
      <c r="O43" s="458"/>
      <c r="P43" s="458"/>
      <c r="Q43" s="324"/>
      <c r="R43" s="324"/>
      <c r="S43" s="324"/>
      <c r="T43" s="324"/>
      <c r="U43" s="324"/>
      <c r="V43" s="324"/>
      <c r="W43" s="324"/>
      <c r="X43" s="324"/>
      <c r="Y43" s="324"/>
      <c r="Z43" s="324"/>
      <c r="AA43" s="324"/>
      <c r="AB43" s="324"/>
      <c r="AC43" s="324"/>
      <c r="AD43" s="324"/>
      <c r="AE43" s="324"/>
      <c r="AF43" s="324"/>
      <c r="AG43" s="324"/>
      <c r="AH43" s="324"/>
      <c r="AI43" s="324"/>
      <c r="AJ43" s="324"/>
      <c r="AK43" s="324"/>
      <c r="AL43" s="324"/>
      <c r="AM43" s="324"/>
      <c r="AN43" s="324"/>
      <c r="AO43" s="324"/>
      <c r="AP43" s="324"/>
      <c r="AQ43" s="324"/>
      <c r="AR43" s="324"/>
      <c r="AS43" s="324"/>
      <c r="AT43" s="324"/>
      <c r="AU43" s="324"/>
      <c r="AV43" s="140">
        <f t="shared" si="0"/>
        <v>0</v>
      </c>
      <c r="AW43" s="326" t="str">
        <f t="shared" si="1"/>
        <v/>
      </c>
      <c r="AX43" s="458"/>
      <c r="AY43" s="327" t="str">
        <f t="shared" si="2"/>
        <v/>
      </c>
      <c r="AZ43" s="322"/>
      <c r="BA43" s="327" t="str">
        <f t="shared" si="3"/>
        <v/>
      </c>
      <c r="BB43" s="321" t="str">
        <f t="shared" si="4"/>
        <v/>
      </c>
      <c r="BC43" s="323"/>
      <c r="BD43" s="318"/>
    </row>
    <row r="44" spans="2:57" s="46" customFormat="1" ht="17.100000000000001" customHeight="1">
      <c r="B44" s="318"/>
      <c r="C44" s="23"/>
      <c r="D44" s="319" t="str">
        <f>IF($F$3="","",ข้อมูลนร.2!D43)</f>
        <v/>
      </c>
      <c r="E44" s="319" t="str">
        <f>IF(D44="","",ข้อมูลนร.2!E43)</f>
        <v/>
      </c>
      <c r="F44" s="745" t="str">
        <f>IF(D44="","",ข้อมูลนร.2!G43)</f>
        <v/>
      </c>
      <c r="G44" s="746"/>
      <c r="H44" s="747"/>
      <c r="I44" s="458"/>
      <c r="J44" s="458"/>
      <c r="K44" s="458"/>
      <c r="L44" s="458"/>
      <c r="M44" s="458"/>
      <c r="N44" s="458"/>
      <c r="O44" s="458"/>
      <c r="P44" s="458"/>
      <c r="Q44" s="324"/>
      <c r="R44" s="324"/>
      <c r="S44" s="324"/>
      <c r="T44" s="324"/>
      <c r="U44" s="324"/>
      <c r="V44" s="324"/>
      <c r="W44" s="324"/>
      <c r="X44" s="324"/>
      <c r="Y44" s="324"/>
      <c r="Z44" s="324"/>
      <c r="AA44" s="324"/>
      <c r="AB44" s="324"/>
      <c r="AC44" s="324"/>
      <c r="AD44" s="324"/>
      <c r="AE44" s="324"/>
      <c r="AF44" s="324"/>
      <c r="AG44" s="324"/>
      <c r="AH44" s="324"/>
      <c r="AI44" s="324"/>
      <c r="AJ44" s="324"/>
      <c r="AK44" s="324"/>
      <c r="AL44" s="324"/>
      <c r="AM44" s="324"/>
      <c r="AN44" s="324"/>
      <c r="AO44" s="324"/>
      <c r="AP44" s="324"/>
      <c r="AQ44" s="324"/>
      <c r="AR44" s="324"/>
      <c r="AS44" s="324"/>
      <c r="AT44" s="324"/>
      <c r="AU44" s="324"/>
      <c r="AV44" s="140">
        <f t="shared" si="0"/>
        <v>0</v>
      </c>
      <c r="AW44" s="326" t="str">
        <f t="shared" si="1"/>
        <v/>
      </c>
      <c r="AX44" s="458"/>
      <c r="AY44" s="327" t="str">
        <f t="shared" si="2"/>
        <v/>
      </c>
      <c r="AZ44" s="322"/>
      <c r="BA44" s="327" t="str">
        <f t="shared" si="3"/>
        <v/>
      </c>
      <c r="BB44" s="321" t="str">
        <f t="shared" si="4"/>
        <v/>
      </c>
      <c r="BC44" s="323"/>
      <c r="BD44" s="318"/>
    </row>
    <row r="45" spans="2:57" s="46" customFormat="1" ht="17.100000000000001" customHeight="1">
      <c r="B45" s="318"/>
      <c r="C45" s="23"/>
      <c r="D45" s="319" t="str">
        <f>IF($F$3="","",ข้อมูลนร.2!D44)</f>
        <v/>
      </c>
      <c r="E45" s="319" t="str">
        <f>IF(D45="","",ข้อมูลนร.2!E44)</f>
        <v/>
      </c>
      <c r="F45" s="745" t="str">
        <f>IF(D45="","",ข้อมูลนร.2!G44)</f>
        <v/>
      </c>
      <c r="G45" s="746"/>
      <c r="H45" s="747"/>
      <c r="I45" s="458"/>
      <c r="J45" s="458"/>
      <c r="K45" s="458"/>
      <c r="L45" s="458"/>
      <c r="M45" s="458"/>
      <c r="N45" s="458"/>
      <c r="O45" s="458"/>
      <c r="P45" s="458"/>
      <c r="Q45" s="324"/>
      <c r="R45" s="324"/>
      <c r="S45" s="324"/>
      <c r="T45" s="324"/>
      <c r="U45" s="324"/>
      <c r="V45" s="324"/>
      <c r="W45" s="324"/>
      <c r="X45" s="324"/>
      <c r="Y45" s="324"/>
      <c r="Z45" s="324"/>
      <c r="AA45" s="324"/>
      <c r="AB45" s="324"/>
      <c r="AC45" s="324"/>
      <c r="AD45" s="324"/>
      <c r="AE45" s="324"/>
      <c r="AF45" s="324"/>
      <c r="AG45" s="324"/>
      <c r="AH45" s="324"/>
      <c r="AI45" s="324"/>
      <c r="AJ45" s="324"/>
      <c r="AK45" s="324"/>
      <c r="AL45" s="324"/>
      <c r="AM45" s="324"/>
      <c r="AN45" s="324"/>
      <c r="AO45" s="324"/>
      <c r="AP45" s="324"/>
      <c r="AQ45" s="324"/>
      <c r="AR45" s="324"/>
      <c r="AS45" s="324"/>
      <c r="AT45" s="324"/>
      <c r="AU45" s="324"/>
      <c r="AV45" s="140">
        <f t="shared" si="0"/>
        <v>0</v>
      </c>
      <c r="AW45" s="326" t="str">
        <f t="shared" si="1"/>
        <v/>
      </c>
      <c r="AX45" s="458"/>
      <c r="AY45" s="327" t="str">
        <f t="shared" si="2"/>
        <v/>
      </c>
      <c r="AZ45" s="322"/>
      <c r="BA45" s="327" t="str">
        <f t="shared" si="3"/>
        <v/>
      </c>
      <c r="BB45" s="321" t="str">
        <f t="shared" si="4"/>
        <v/>
      </c>
      <c r="BC45" s="323"/>
      <c r="BD45" s="318"/>
    </row>
    <row r="46" spans="2:57" s="46" customFormat="1" ht="17.100000000000001" customHeight="1">
      <c r="B46" s="318"/>
      <c r="C46" s="23"/>
      <c r="D46" s="319" t="str">
        <f>IF($F$3="","",ข้อมูลนร.2!D45)</f>
        <v/>
      </c>
      <c r="E46" s="319" t="str">
        <f>IF(D46="","",ข้อมูลนร.2!E45)</f>
        <v/>
      </c>
      <c r="F46" s="745" t="str">
        <f>IF(D46="","",ข้อมูลนร.2!G45)</f>
        <v/>
      </c>
      <c r="G46" s="746"/>
      <c r="H46" s="747"/>
      <c r="I46" s="458"/>
      <c r="J46" s="458"/>
      <c r="K46" s="458"/>
      <c r="L46" s="458"/>
      <c r="M46" s="458"/>
      <c r="N46" s="458"/>
      <c r="O46" s="458"/>
      <c r="P46" s="458"/>
      <c r="Q46" s="324"/>
      <c r="R46" s="324"/>
      <c r="S46" s="324"/>
      <c r="T46" s="324"/>
      <c r="U46" s="324"/>
      <c r="V46" s="324"/>
      <c r="W46" s="324"/>
      <c r="X46" s="324"/>
      <c r="Y46" s="324"/>
      <c r="Z46" s="324"/>
      <c r="AA46" s="324"/>
      <c r="AB46" s="324"/>
      <c r="AC46" s="324"/>
      <c r="AD46" s="324"/>
      <c r="AE46" s="324"/>
      <c r="AF46" s="324"/>
      <c r="AG46" s="324"/>
      <c r="AH46" s="324"/>
      <c r="AI46" s="324"/>
      <c r="AJ46" s="324"/>
      <c r="AK46" s="324"/>
      <c r="AL46" s="324"/>
      <c r="AM46" s="324"/>
      <c r="AN46" s="324"/>
      <c r="AO46" s="324"/>
      <c r="AP46" s="324"/>
      <c r="AQ46" s="324"/>
      <c r="AR46" s="324"/>
      <c r="AS46" s="324"/>
      <c r="AT46" s="324"/>
      <c r="AU46" s="324"/>
      <c r="AV46" s="140">
        <f t="shared" si="0"/>
        <v>0</v>
      </c>
      <c r="AW46" s="326" t="str">
        <f t="shared" si="1"/>
        <v/>
      </c>
      <c r="AX46" s="458"/>
      <c r="AY46" s="327" t="str">
        <f t="shared" si="2"/>
        <v/>
      </c>
      <c r="AZ46" s="322"/>
      <c r="BA46" s="327" t="str">
        <f t="shared" si="3"/>
        <v/>
      </c>
      <c r="BB46" s="321" t="str">
        <f t="shared" si="4"/>
        <v/>
      </c>
      <c r="BC46" s="323"/>
      <c r="BD46" s="318"/>
    </row>
    <row r="47" spans="2:57" s="46" customFormat="1" ht="17.100000000000001" customHeight="1">
      <c r="B47" s="318"/>
      <c r="C47" s="23"/>
      <c r="D47" s="319" t="str">
        <f>IF($F$3="","",ข้อมูลนร.2!D46)</f>
        <v/>
      </c>
      <c r="E47" s="319" t="str">
        <f>IF(D47="","",ข้อมูลนร.2!E46)</f>
        <v/>
      </c>
      <c r="F47" s="745" t="str">
        <f>IF(D47="","",ข้อมูลนร.2!G46)</f>
        <v/>
      </c>
      <c r="G47" s="746"/>
      <c r="H47" s="747"/>
      <c r="I47" s="458"/>
      <c r="J47" s="458"/>
      <c r="K47" s="458"/>
      <c r="L47" s="458"/>
      <c r="M47" s="458"/>
      <c r="N47" s="458"/>
      <c r="O47" s="458"/>
      <c r="P47" s="458"/>
      <c r="Q47" s="324"/>
      <c r="R47" s="324"/>
      <c r="S47" s="324"/>
      <c r="T47" s="324"/>
      <c r="U47" s="324"/>
      <c r="V47" s="324"/>
      <c r="W47" s="324"/>
      <c r="X47" s="324"/>
      <c r="Y47" s="324"/>
      <c r="Z47" s="324"/>
      <c r="AA47" s="324"/>
      <c r="AB47" s="324"/>
      <c r="AC47" s="324"/>
      <c r="AD47" s="324"/>
      <c r="AE47" s="324"/>
      <c r="AF47" s="324"/>
      <c r="AG47" s="324"/>
      <c r="AH47" s="324"/>
      <c r="AI47" s="324"/>
      <c r="AJ47" s="324"/>
      <c r="AK47" s="324"/>
      <c r="AL47" s="324"/>
      <c r="AM47" s="324"/>
      <c r="AN47" s="324"/>
      <c r="AO47" s="324"/>
      <c r="AP47" s="324"/>
      <c r="AQ47" s="324"/>
      <c r="AR47" s="324"/>
      <c r="AS47" s="324"/>
      <c r="AT47" s="324"/>
      <c r="AU47" s="324"/>
      <c r="AV47" s="140">
        <f t="shared" si="0"/>
        <v>0</v>
      </c>
      <c r="AW47" s="326" t="str">
        <f t="shared" si="1"/>
        <v/>
      </c>
      <c r="AX47" s="458"/>
      <c r="AY47" s="327" t="str">
        <f t="shared" si="2"/>
        <v/>
      </c>
      <c r="AZ47" s="322"/>
      <c r="BA47" s="327" t="str">
        <f t="shared" si="3"/>
        <v/>
      </c>
      <c r="BB47" s="321" t="str">
        <f t="shared" si="4"/>
        <v/>
      </c>
      <c r="BC47" s="23"/>
      <c r="BD47" s="318"/>
    </row>
    <row r="48" spans="2:57" ht="18.95" customHeight="1">
      <c r="B48" s="241"/>
      <c r="C48" s="10"/>
      <c r="D48" s="60"/>
      <c r="E48" s="60"/>
      <c r="F48" s="10"/>
      <c r="G48" s="10"/>
      <c r="H48" s="10"/>
      <c r="I48" s="244"/>
      <c r="J48" s="244"/>
      <c r="K48" s="244"/>
      <c r="L48" s="244"/>
      <c r="M48" s="244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9"/>
      <c r="AJ48" s="10"/>
      <c r="AK48" s="10"/>
      <c r="AL48" s="9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15"/>
      <c r="AX48" s="115"/>
      <c r="AY48" s="249"/>
      <c r="AZ48" s="251"/>
      <c r="BA48" s="10"/>
      <c r="BB48" s="10"/>
      <c r="BC48" s="10"/>
      <c r="BD48" s="247"/>
      <c r="BE48" s="248"/>
    </row>
    <row r="49" spans="2:56">
      <c r="B49" s="241"/>
      <c r="C49" s="241"/>
      <c r="D49" s="242"/>
      <c r="E49" s="242"/>
      <c r="F49" s="241"/>
      <c r="G49" s="241"/>
      <c r="H49" s="241"/>
      <c r="I49" s="243"/>
      <c r="J49" s="243"/>
      <c r="K49" s="243"/>
      <c r="L49" s="243"/>
      <c r="M49" s="243"/>
      <c r="N49" s="241"/>
      <c r="O49" s="241"/>
      <c r="P49" s="241"/>
      <c r="Q49" s="241"/>
      <c r="R49" s="241"/>
      <c r="S49" s="241"/>
      <c r="T49" s="241"/>
      <c r="U49" s="241"/>
      <c r="V49" s="241"/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2"/>
      <c r="AX49" s="242"/>
      <c r="AY49" s="252"/>
      <c r="AZ49" s="250"/>
      <c r="BA49" s="241"/>
      <c r="BB49" s="241"/>
      <c r="BC49" s="241"/>
      <c r="BD49" s="241"/>
    </row>
  </sheetData>
  <sheetProtection algorithmName="SHA-512" hashValue="9NchIoePz+Y89nPUcBxYjmtVP5WQkCYliVD+Q9e4HajQchHykO7OKB9LYZ3BgqHA4Dj5mbtqGTLfMNSHK2hBcg==" saltValue="2sO8Q4JStWofPNSoQFrLvw==" spinCount="100000" sheet="1" objects="1" scenarios="1"/>
  <mergeCells count="91">
    <mergeCell ref="F45:H45"/>
    <mergeCell ref="F46:H46"/>
    <mergeCell ref="F47:H47"/>
    <mergeCell ref="F39:H39"/>
    <mergeCell ref="F40:H40"/>
    <mergeCell ref="F41:H41"/>
    <mergeCell ref="F42:H42"/>
    <mergeCell ref="F43:H43"/>
    <mergeCell ref="F44:H44"/>
    <mergeCell ref="F38:H38"/>
    <mergeCell ref="F27:H27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26:H26"/>
    <mergeCell ref="F15:H15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9:H9"/>
    <mergeCell ref="F10:H10"/>
    <mergeCell ref="F11:H11"/>
    <mergeCell ref="F12:H12"/>
    <mergeCell ref="F13:H13"/>
    <mergeCell ref="F14:H14"/>
    <mergeCell ref="AZ4:AZ5"/>
    <mergeCell ref="D5:D7"/>
    <mergeCell ref="E5:E7"/>
    <mergeCell ref="F5:H7"/>
    <mergeCell ref="F8:H8"/>
    <mergeCell ref="AQ4:AQ6"/>
    <mergeCell ref="AR4:AR6"/>
    <mergeCell ref="AS4:AS6"/>
    <mergeCell ref="AT4:AT6"/>
    <mergeCell ref="AU4:AU6"/>
    <mergeCell ref="AK4:AK6"/>
    <mergeCell ref="AL4:AL6"/>
    <mergeCell ref="AM4:AM6"/>
    <mergeCell ref="AN4:AN6"/>
    <mergeCell ref="AO4:AO6"/>
    <mergeCell ref="AP4:AP6"/>
    <mergeCell ref="AE4:AE6"/>
    <mergeCell ref="AF4:AF6"/>
    <mergeCell ref="AG4:AG6"/>
    <mergeCell ref="AH4:AH6"/>
    <mergeCell ref="AI4:AI6"/>
    <mergeCell ref="AJ4:AJ6"/>
    <mergeCell ref="AD4:AD6"/>
    <mergeCell ref="S4:S6"/>
    <mergeCell ref="T4:T6"/>
    <mergeCell ref="U4:U6"/>
    <mergeCell ref="V4:V6"/>
    <mergeCell ref="W4:W6"/>
    <mergeCell ref="X4:X6"/>
    <mergeCell ref="Y4:Y6"/>
    <mergeCell ref="Z4:Z6"/>
    <mergeCell ref="AA4:AA6"/>
    <mergeCell ref="AB4:AB6"/>
    <mergeCell ref="AC4:AC6"/>
    <mergeCell ref="R4:R6"/>
    <mergeCell ref="D4:E4"/>
    <mergeCell ref="F4:H4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AW3:BB3"/>
    <mergeCell ref="D3:E3"/>
    <mergeCell ref="G3:H3"/>
    <mergeCell ref="I3:U3"/>
    <mergeCell ref="V3:AH3"/>
    <mergeCell ref="AI3:AU3"/>
  </mergeCells>
  <pageMargins left="0.47244094488188981" right="0.19685039370078741" top="0.31496062992125984" bottom="0" header="0.11811023622047245" footer="0"/>
  <pageSetup paperSize="9" orientation="portrait" blackAndWhite="1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C1467"/>
  </sheetPr>
  <dimension ref="B1:T50"/>
  <sheetViews>
    <sheetView showGridLines="0" showRowColHeaders="0" zoomScaleNormal="100" workbookViewId="0">
      <selection activeCell="H33" sqref="H33"/>
    </sheetView>
  </sheetViews>
  <sheetFormatPr defaultRowHeight="18.75"/>
  <cols>
    <col min="1" max="1" width="25.625" style="51" customWidth="1"/>
    <col min="2" max="3" width="4.625" style="51" customWidth="1"/>
    <col min="4" max="4" width="5" style="51" customWidth="1"/>
    <col min="5" max="5" width="12.625" style="51" customWidth="1"/>
    <col min="6" max="6" width="12" style="51" customWidth="1"/>
    <col min="7" max="11" width="8.25" style="52" customWidth="1"/>
    <col min="12" max="13" width="9.25" style="53" customWidth="1"/>
    <col min="14" max="14" width="5" style="53" customWidth="1"/>
    <col min="15" max="15" width="5" style="51" customWidth="1"/>
    <col min="16" max="16" width="4.625" style="51" hidden="1" customWidth="1"/>
    <col min="17" max="17" width="4.875" style="53" hidden="1" customWidth="1"/>
    <col min="18" max="20" width="4.625" style="53" hidden="1" customWidth="1"/>
    <col min="21" max="21" width="9" style="51" customWidth="1"/>
    <col min="22" max="16384" width="9" style="51"/>
  </cols>
  <sheetData>
    <row r="1" spans="2:20">
      <c r="B1" s="89"/>
      <c r="C1" s="89"/>
      <c r="D1" s="89"/>
      <c r="E1" s="89"/>
      <c r="F1" s="89"/>
      <c r="G1" s="90"/>
      <c r="H1" s="90"/>
      <c r="I1" s="90"/>
      <c r="J1" s="90"/>
      <c r="K1" s="90"/>
      <c r="L1" s="91"/>
      <c r="M1" s="91"/>
      <c r="N1" s="91"/>
      <c r="O1" s="89"/>
    </row>
    <row r="2" spans="2:20" ht="18" customHeight="1">
      <c r="B2" s="89"/>
      <c r="C2" s="83"/>
      <c r="D2" s="83"/>
      <c r="E2" s="83"/>
      <c r="F2" s="83"/>
      <c r="G2" s="84"/>
      <c r="H2" s="84"/>
      <c r="I2" s="84"/>
      <c r="J2" s="84"/>
      <c r="K2" s="84"/>
      <c r="L2" s="85"/>
      <c r="M2" s="85"/>
      <c r="N2" s="95"/>
      <c r="O2" s="89"/>
    </row>
    <row r="3" spans="2:20" ht="20.100000000000001" customHeight="1">
      <c r="B3" s="89"/>
      <c r="C3" s="83"/>
      <c r="D3" s="755" t="s">
        <v>301</v>
      </c>
      <c r="E3" s="755"/>
      <c r="F3" s="755"/>
      <c r="G3" s="755"/>
      <c r="H3" s="755"/>
      <c r="I3" s="755"/>
      <c r="J3" s="755"/>
      <c r="K3" s="755"/>
      <c r="L3" s="755"/>
      <c r="M3" s="755"/>
      <c r="N3" s="472"/>
      <c r="O3" s="89"/>
    </row>
    <row r="4" spans="2:20" ht="20.100000000000001" customHeight="1">
      <c r="B4" s="89"/>
      <c r="C4" s="83"/>
      <c r="D4" s="755" t="str">
        <f>"ชั้น"&amp;ข้อมูลพื้นฐาน!T6 &amp;"        "&amp; "ภาคเรียนที่ " &amp;" " &amp;ข้อมูลพื้นฐาน!T5&amp;"       "&amp; "ปีการศึกษา" &amp;"  "&amp; ข้อมูลพื้นฐาน!X5</f>
        <v>ชั้นมัธยมศึกษาปีที่  1        ภาคเรียนที่  1       ปีการศึกษา  2566</v>
      </c>
      <c r="E4" s="755"/>
      <c r="F4" s="755"/>
      <c r="G4" s="755"/>
      <c r="H4" s="755"/>
      <c r="I4" s="755"/>
      <c r="J4" s="755"/>
      <c r="K4" s="755"/>
      <c r="L4" s="755"/>
      <c r="M4" s="755"/>
      <c r="N4" s="472"/>
      <c r="O4" s="89"/>
    </row>
    <row r="5" spans="2:20" ht="3.95" customHeight="1">
      <c r="B5" s="89"/>
      <c r="C5" s="83"/>
      <c r="D5" s="83"/>
      <c r="E5" s="83"/>
      <c r="F5" s="83"/>
      <c r="G5" s="84"/>
      <c r="H5" s="84"/>
      <c r="I5" s="84"/>
      <c r="J5" s="84"/>
      <c r="K5" s="84"/>
      <c r="L5" s="85"/>
      <c r="M5" s="85"/>
      <c r="N5" s="85"/>
      <c r="O5" s="89"/>
    </row>
    <row r="6" spans="2:20" ht="21.75" customHeight="1">
      <c r="B6" s="89"/>
      <c r="C6" s="83"/>
      <c r="D6" s="756" t="s">
        <v>32</v>
      </c>
      <c r="E6" s="738" t="s">
        <v>34</v>
      </c>
      <c r="F6" s="728"/>
      <c r="G6" s="716" t="s">
        <v>302</v>
      </c>
      <c r="H6" s="717"/>
      <c r="I6" s="717"/>
      <c r="J6" s="717"/>
      <c r="K6" s="717"/>
      <c r="L6" s="335" t="s">
        <v>305</v>
      </c>
      <c r="M6" s="336" t="s">
        <v>303</v>
      </c>
      <c r="N6" s="86"/>
      <c r="O6" s="89"/>
    </row>
    <row r="7" spans="2:20" ht="18" customHeight="1">
      <c r="B7" s="89"/>
      <c r="C7" s="83"/>
      <c r="D7" s="757"/>
      <c r="E7" s="739"/>
      <c r="F7" s="740"/>
      <c r="G7" s="716" t="s">
        <v>62</v>
      </c>
      <c r="H7" s="718"/>
      <c r="I7" s="759" t="s">
        <v>159</v>
      </c>
      <c r="J7" s="759"/>
      <c r="K7" s="471" t="s">
        <v>63</v>
      </c>
      <c r="L7" s="311" t="s">
        <v>304</v>
      </c>
      <c r="M7" s="337" t="s">
        <v>304</v>
      </c>
      <c r="N7" s="86"/>
      <c r="O7" s="89"/>
    </row>
    <row r="8" spans="2:20" ht="18" customHeight="1">
      <c r="B8" s="89"/>
      <c r="C8" s="83"/>
      <c r="D8" s="758"/>
      <c r="E8" s="739"/>
      <c r="F8" s="740"/>
      <c r="G8" s="471" t="s">
        <v>64</v>
      </c>
      <c r="H8" s="471" t="s">
        <v>65</v>
      </c>
      <c r="I8" s="471" t="s">
        <v>66</v>
      </c>
      <c r="J8" s="471" t="s">
        <v>67</v>
      </c>
      <c r="K8" s="471" t="s">
        <v>68</v>
      </c>
      <c r="L8" s="338"/>
      <c r="M8" s="339"/>
      <c r="N8" s="86"/>
      <c r="O8" s="89"/>
    </row>
    <row r="9" spans="2:20" ht="17.45" customHeight="1">
      <c r="B9" s="89"/>
      <c r="C9" s="83"/>
      <c r="D9" s="309" t="str">
        <f>IF(ข้อมูลนร.2!D7="","",ข้อมูลนร.2!D7)</f>
        <v>1</v>
      </c>
      <c r="E9" s="753" t="str">
        <f>IF(ข้อมูลนร.2!G7="","",ข้อมูลนร.2!G7)</f>
        <v>เด็กชายเหลือง  ดอทคอม</v>
      </c>
      <c r="F9" s="754"/>
      <c r="G9" s="240">
        <v>3</v>
      </c>
      <c r="H9" s="240">
        <v>3</v>
      </c>
      <c r="I9" s="240">
        <v>3</v>
      </c>
      <c r="J9" s="240">
        <v>3</v>
      </c>
      <c r="K9" s="240">
        <v>3</v>
      </c>
      <c r="L9" s="471">
        <f>IF(D9="","",Q9)</f>
        <v>3</v>
      </c>
      <c r="M9" s="334" t="str">
        <f>IF(L9="","",IF(Q9&gt;=3,"ดีเยี่ยม",IF(Q9&gt;=2,"ดี",IF(Q9&gt;=1,"ผ่าน","ไม่ผ่าน"))))</f>
        <v>ดีเยี่ยม</v>
      </c>
      <c r="N9" s="87"/>
      <c r="O9" s="93"/>
      <c r="Q9" s="53">
        <f>IF(G9="","",ROUND((AVERAGE(R9:T9)),0))</f>
        <v>3</v>
      </c>
      <c r="R9" s="53">
        <f>IF(G9="","",ROUND((AVERAGE(G9:H9)),1))</f>
        <v>3</v>
      </c>
      <c r="S9" s="53">
        <f>IF(I9="","",ROUND((AVERAGE(I9:J9)),1))</f>
        <v>3</v>
      </c>
      <c r="T9" s="53">
        <f>IF(K9="","",K9)</f>
        <v>3</v>
      </c>
    </row>
    <row r="10" spans="2:20" ht="17.45" customHeight="1">
      <c r="B10" s="89"/>
      <c r="C10" s="83"/>
      <c r="D10" s="309" t="str">
        <f>IF(ข้อมูลนร.2!D8="","",ข้อมูลนร.2!D8)</f>
        <v>2</v>
      </c>
      <c r="E10" s="753" t="str">
        <f>IF(ข้อมูลนร.2!G8="","",ข้อมูลนร.2!G8)</f>
        <v>เด็กชายชมพู  ดอทคอม</v>
      </c>
      <c r="F10" s="754"/>
      <c r="G10" s="240">
        <v>3</v>
      </c>
      <c r="H10" s="240">
        <v>3</v>
      </c>
      <c r="I10" s="240">
        <v>3</v>
      </c>
      <c r="J10" s="240">
        <v>3</v>
      </c>
      <c r="K10" s="240">
        <v>3</v>
      </c>
      <c r="L10" s="471">
        <f t="shared" ref="L10:L48" si="0">IF(D10="","",Q10)</f>
        <v>3</v>
      </c>
      <c r="M10" s="334" t="str">
        <f t="shared" ref="M10:M48" si="1">IF(L10="","",IF(Q10&gt;=3,"ดีเยี่ยม",IF(Q10&gt;=2,"ดี",IF(Q10&gt;=1,"ผ่าน","ไม่ผ่าน"))))</f>
        <v>ดีเยี่ยม</v>
      </c>
      <c r="N10" s="87"/>
      <c r="O10" s="92"/>
      <c r="Q10" s="53">
        <f t="shared" ref="Q10:Q48" si="2">IF(G10="","",ROUND((AVERAGE(R10:T10)),0))</f>
        <v>3</v>
      </c>
      <c r="R10" s="53">
        <f t="shared" ref="R10:R48" si="3">IF(G10="","",ROUND((AVERAGE(G10:H10)),1))</f>
        <v>3</v>
      </c>
      <c r="S10" s="53">
        <f t="shared" ref="S10:S48" si="4">IF(I10="","",ROUND((AVERAGE(I10:J10)),1))</f>
        <v>3</v>
      </c>
      <c r="T10" s="53">
        <f t="shared" ref="T10:T48" si="5">IF(K10="","",K10)</f>
        <v>3</v>
      </c>
    </row>
    <row r="11" spans="2:20" ht="17.45" customHeight="1">
      <c r="B11" s="89"/>
      <c r="C11" s="83"/>
      <c r="D11" s="309" t="str">
        <f>IF(ข้อมูลนร.2!D9="","",ข้อมูลนร.2!D9)</f>
        <v>3</v>
      </c>
      <c r="E11" s="753" t="str">
        <f>IF(ข้อมูลนร.2!G9="","",ข้อมูลนร.2!G9)</f>
        <v>เด็กชายเขียว  ดอทคอม</v>
      </c>
      <c r="F11" s="754"/>
      <c r="G11" s="240">
        <v>3</v>
      </c>
      <c r="H11" s="240">
        <v>3</v>
      </c>
      <c r="I11" s="240">
        <v>3</v>
      </c>
      <c r="J11" s="240">
        <v>3</v>
      </c>
      <c r="K11" s="240">
        <v>3</v>
      </c>
      <c r="L11" s="471">
        <f t="shared" si="0"/>
        <v>3</v>
      </c>
      <c r="M11" s="334" t="str">
        <f t="shared" si="1"/>
        <v>ดีเยี่ยม</v>
      </c>
      <c r="N11" s="87"/>
      <c r="O11" s="89"/>
      <c r="Q11" s="53">
        <f t="shared" si="2"/>
        <v>3</v>
      </c>
      <c r="R11" s="53">
        <f t="shared" si="3"/>
        <v>3</v>
      </c>
      <c r="S11" s="53">
        <f t="shared" si="4"/>
        <v>3</v>
      </c>
      <c r="T11" s="53">
        <f t="shared" si="5"/>
        <v>3</v>
      </c>
    </row>
    <row r="12" spans="2:20" ht="17.45" customHeight="1">
      <c r="B12" s="89"/>
      <c r="C12" s="83"/>
      <c r="D12" s="309" t="str">
        <f>IF(ข้อมูลนร.2!D10="","",ข้อมูลนร.2!D10)</f>
        <v/>
      </c>
      <c r="E12" s="753" t="str">
        <f>IF(ข้อมูลนร.2!G10="","",ข้อมูลนร.2!G10)</f>
        <v/>
      </c>
      <c r="F12" s="754"/>
      <c r="G12" s="240">
        <v>3</v>
      </c>
      <c r="H12" s="240">
        <v>3</v>
      </c>
      <c r="I12" s="240">
        <v>3</v>
      </c>
      <c r="J12" s="240">
        <v>3</v>
      </c>
      <c r="K12" s="240">
        <v>3</v>
      </c>
      <c r="L12" s="471" t="str">
        <f t="shared" si="0"/>
        <v/>
      </c>
      <c r="M12" s="334" t="str">
        <f t="shared" si="1"/>
        <v/>
      </c>
      <c r="N12" s="87"/>
      <c r="O12" s="89"/>
      <c r="Q12" s="53">
        <f t="shared" si="2"/>
        <v>3</v>
      </c>
      <c r="R12" s="53">
        <f t="shared" si="3"/>
        <v>3</v>
      </c>
      <c r="S12" s="53">
        <f t="shared" si="4"/>
        <v>3</v>
      </c>
      <c r="T12" s="53">
        <f t="shared" si="5"/>
        <v>3</v>
      </c>
    </row>
    <row r="13" spans="2:20" ht="17.45" customHeight="1">
      <c r="B13" s="89"/>
      <c r="C13" s="83"/>
      <c r="D13" s="309" t="str">
        <f>IF(ข้อมูลนร.2!D11="","",ข้อมูลนร.2!D11)</f>
        <v/>
      </c>
      <c r="E13" s="753" t="str">
        <f>IF(ข้อมูลนร.2!G11="","",ข้อมูลนร.2!G11)</f>
        <v/>
      </c>
      <c r="F13" s="754"/>
      <c r="G13" s="240">
        <v>3</v>
      </c>
      <c r="H13" s="240">
        <v>3</v>
      </c>
      <c r="I13" s="240">
        <v>3</v>
      </c>
      <c r="J13" s="240">
        <v>3</v>
      </c>
      <c r="K13" s="240">
        <v>3</v>
      </c>
      <c r="L13" s="471" t="str">
        <f t="shared" si="0"/>
        <v/>
      </c>
      <c r="M13" s="334" t="str">
        <f t="shared" si="1"/>
        <v/>
      </c>
      <c r="N13" s="87"/>
      <c r="O13" s="89"/>
      <c r="Q13" s="53">
        <f t="shared" si="2"/>
        <v>3</v>
      </c>
      <c r="R13" s="53">
        <f t="shared" si="3"/>
        <v>3</v>
      </c>
      <c r="S13" s="53">
        <f t="shared" si="4"/>
        <v>3</v>
      </c>
      <c r="T13" s="53">
        <f t="shared" si="5"/>
        <v>3</v>
      </c>
    </row>
    <row r="14" spans="2:20" ht="17.45" customHeight="1">
      <c r="B14" s="89"/>
      <c r="C14" s="83"/>
      <c r="D14" s="309" t="str">
        <f>IF(ข้อมูลนร.2!D12="","",ข้อมูลนร.2!D12)</f>
        <v/>
      </c>
      <c r="E14" s="753" t="str">
        <f>IF(ข้อมูลนร.2!G12="","",ข้อมูลนร.2!G12)</f>
        <v/>
      </c>
      <c r="F14" s="754"/>
      <c r="G14" s="240">
        <v>3</v>
      </c>
      <c r="H14" s="240">
        <v>2</v>
      </c>
      <c r="I14" s="240">
        <v>2</v>
      </c>
      <c r="J14" s="240">
        <v>1</v>
      </c>
      <c r="K14" s="240">
        <v>1</v>
      </c>
      <c r="L14" s="471" t="str">
        <f t="shared" si="0"/>
        <v/>
      </c>
      <c r="M14" s="334" t="str">
        <f t="shared" si="1"/>
        <v/>
      </c>
      <c r="N14" s="87"/>
      <c r="O14" s="89"/>
      <c r="Q14" s="53">
        <f t="shared" si="2"/>
        <v>2</v>
      </c>
      <c r="R14" s="53">
        <f t="shared" si="3"/>
        <v>2.5</v>
      </c>
      <c r="S14" s="53">
        <f t="shared" si="4"/>
        <v>1.5</v>
      </c>
      <c r="T14" s="53">
        <f t="shared" si="5"/>
        <v>1</v>
      </c>
    </row>
    <row r="15" spans="2:20" ht="17.45" customHeight="1">
      <c r="B15" s="89"/>
      <c r="C15" s="83"/>
      <c r="D15" s="309" t="str">
        <f>IF(ข้อมูลนร.2!D13="","",ข้อมูลนร.2!D13)</f>
        <v/>
      </c>
      <c r="E15" s="753" t="str">
        <f>IF(ข้อมูลนร.2!G13="","",ข้อมูลนร.2!G13)</f>
        <v/>
      </c>
      <c r="F15" s="754"/>
      <c r="G15" s="240">
        <v>3</v>
      </c>
      <c r="H15" s="240">
        <v>2</v>
      </c>
      <c r="I15" s="240">
        <v>2</v>
      </c>
      <c r="J15" s="240">
        <v>1</v>
      </c>
      <c r="K15" s="240">
        <v>1</v>
      </c>
      <c r="L15" s="471" t="str">
        <f t="shared" si="0"/>
        <v/>
      </c>
      <c r="M15" s="334" t="str">
        <f t="shared" si="1"/>
        <v/>
      </c>
      <c r="N15" s="87"/>
      <c r="O15" s="89"/>
      <c r="Q15" s="53">
        <f t="shared" si="2"/>
        <v>2</v>
      </c>
      <c r="R15" s="53">
        <f t="shared" si="3"/>
        <v>2.5</v>
      </c>
      <c r="S15" s="53">
        <f t="shared" si="4"/>
        <v>1.5</v>
      </c>
      <c r="T15" s="53">
        <f t="shared" si="5"/>
        <v>1</v>
      </c>
    </row>
    <row r="16" spans="2:20" ht="17.45" customHeight="1">
      <c r="B16" s="89"/>
      <c r="C16" s="83"/>
      <c r="D16" s="309" t="str">
        <f>IF(ข้อมูลนร.2!D14="","",ข้อมูลนร.2!D14)</f>
        <v/>
      </c>
      <c r="E16" s="753" t="str">
        <f>IF(ข้อมูลนร.2!G14="","",ข้อมูลนร.2!G14)</f>
        <v/>
      </c>
      <c r="F16" s="754"/>
      <c r="G16" s="240">
        <v>3</v>
      </c>
      <c r="H16" s="240">
        <v>2</v>
      </c>
      <c r="I16" s="240">
        <v>2</v>
      </c>
      <c r="J16" s="240">
        <v>1</v>
      </c>
      <c r="K16" s="240">
        <v>1</v>
      </c>
      <c r="L16" s="471" t="str">
        <f t="shared" si="0"/>
        <v/>
      </c>
      <c r="M16" s="334" t="str">
        <f t="shared" si="1"/>
        <v/>
      </c>
      <c r="N16" s="87"/>
      <c r="O16" s="89"/>
      <c r="Q16" s="53">
        <f t="shared" si="2"/>
        <v>2</v>
      </c>
      <c r="R16" s="53">
        <f t="shared" si="3"/>
        <v>2.5</v>
      </c>
      <c r="S16" s="53">
        <f t="shared" si="4"/>
        <v>1.5</v>
      </c>
      <c r="T16" s="53">
        <f t="shared" si="5"/>
        <v>1</v>
      </c>
    </row>
    <row r="17" spans="2:20" ht="17.45" customHeight="1">
      <c r="B17" s="89"/>
      <c r="C17" s="83"/>
      <c r="D17" s="309" t="str">
        <f>IF(ข้อมูลนร.2!D15="","",ข้อมูลนร.2!D15)</f>
        <v/>
      </c>
      <c r="E17" s="753" t="str">
        <f>IF(ข้อมูลนร.2!G15="","",ข้อมูลนร.2!G15)</f>
        <v/>
      </c>
      <c r="F17" s="754"/>
      <c r="G17" s="240">
        <v>3</v>
      </c>
      <c r="H17" s="240">
        <v>2</v>
      </c>
      <c r="I17" s="240">
        <v>2</v>
      </c>
      <c r="J17" s="240">
        <v>1</v>
      </c>
      <c r="K17" s="240">
        <v>1</v>
      </c>
      <c r="L17" s="471" t="str">
        <f t="shared" si="0"/>
        <v/>
      </c>
      <c r="M17" s="334" t="str">
        <f t="shared" si="1"/>
        <v/>
      </c>
      <c r="N17" s="87"/>
      <c r="O17" s="89"/>
      <c r="Q17" s="53">
        <f t="shared" si="2"/>
        <v>2</v>
      </c>
      <c r="R17" s="53">
        <f t="shared" si="3"/>
        <v>2.5</v>
      </c>
      <c r="S17" s="53">
        <f t="shared" si="4"/>
        <v>1.5</v>
      </c>
      <c r="T17" s="53">
        <f t="shared" si="5"/>
        <v>1</v>
      </c>
    </row>
    <row r="18" spans="2:20" ht="17.45" customHeight="1">
      <c r="B18" s="89"/>
      <c r="C18" s="83"/>
      <c r="D18" s="309" t="str">
        <f>IF(ข้อมูลนร.2!D16="","",ข้อมูลนร.2!D16)</f>
        <v/>
      </c>
      <c r="E18" s="753" t="str">
        <f>IF(ข้อมูลนร.2!G16="","",ข้อมูลนร.2!G16)</f>
        <v/>
      </c>
      <c r="F18" s="754"/>
      <c r="G18" s="240">
        <v>3</v>
      </c>
      <c r="H18" s="240">
        <v>2</v>
      </c>
      <c r="I18" s="240">
        <v>2</v>
      </c>
      <c r="J18" s="240">
        <v>1</v>
      </c>
      <c r="K18" s="240">
        <v>1</v>
      </c>
      <c r="L18" s="471" t="str">
        <f t="shared" si="0"/>
        <v/>
      </c>
      <c r="M18" s="334" t="str">
        <f t="shared" si="1"/>
        <v/>
      </c>
      <c r="N18" s="87"/>
      <c r="O18" s="89"/>
      <c r="Q18" s="53">
        <f t="shared" si="2"/>
        <v>2</v>
      </c>
      <c r="R18" s="53">
        <f t="shared" si="3"/>
        <v>2.5</v>
      </c>
      <c r="S18" s="53">
        <f t="shared" si="4"/>
        <v>1.5</v>
      </c>
      <c r="T18" s="53">
        <f t="shared" si="5"/>
        <v>1</v>
      </c>
    </row>
    <row r="19" spans="2:20" ht="17.45" customHeight="1">
      <c r="B19" s="89"/>
      <c r="C19" s="83"/>
      <c r="D19" s="309" t="str">
        <f>IF(ข้อมูลนร.2!D17="","",ข้อมูลนร.2!D17)</f>
        <v/>
      </c>
      <c r="E19" s="753" t="str">
        <f>IF(ข้อมูลนร.2!G17="","",ข้อมูลนร.2!G17)</f>
        <v/>
      </c>
      <c r="F19" s="754"/>
      <c r="G19" s="240">
        <v>3</v>
      </c>
      <c r="H19" s="240">
        <v>2</v>
      </c>
      <c r="I19" s="240">
        <v>2</v>
      </c>
      <c r="J19" s="240">
        <v>1</v>
      </c>
      <c r="K19" s="240">
        <v>1</v>
      </c>
      <c r="L19" s="471" t="str">
        <f t="shared" si="0"/>
        <v/>
      </c>
      <c r="M19" s="334" t="str">
        <f t="shared" si="1"/>
        <v/>
      </c>
      <c r="N19" s="87"/>
      <c r="O19" s="89"/>
      <c r="Q19" s="53">
        <f t="shared" si="2"/>
        <v>2</v>
      </c>
      <c r="R19" s="53">
        <f t="shared" si="3"/>
        <v>2.5</v>
      </c>
      <c r="S19" s="53">
        <f t="shared" si="4"/>
        <v>1.5</v>
      </c>
      <c r="T19" s="53">
        <f t="shared" si="5"/>
        <v>1</v>
      </c>
    </row>
    <row r="20" spans="2:20" ht="17.45" customHeight="1">
      <c r="B20" s="89"/>
      <c r="C20" s="83"/>
      <c r="D20" s="309" t="str">
        <f>IF(ข้อมูลนร.2!D18="","",ข้อมูลนร.2!D18)</f>
        <v/>
      </c>
      <c r="E20" s="753" t="str">
        <f>IF(ข้อมูลนร.2!G18="","",ข้อมูลนร.2!G18)</f>
        <v/>
      </c>
      <c r="F20" s="754"/>
      <c r="G20" s="240">
        <v>3</v>
      </c>
      <c r="H20" s="240">
        <v>2</v>
      </c>
      <c r="I20" s="240">
        <v>2</v>
      </c>
      <c r="J20" s="240">
        <v>1</v>
      </c>
      <c r="K20" s="240">
        <v>1</v>
      </c>
      <c r="L20" s="471" t="str">
        <f t="shared" si="0"/>
        <v/>
      </c>
      <c r="M20" s="334" t="str">
        <f t="shared" si="1"/>
        <v/>
      </c>
      <c r="N20" s="87"/>
      <c r="O20" s="89"/>
      <c r="Q20" s="53">
        <f t="shared" si="2"/>
        <v>2</v>
      </c>
      <c r="R20" s="53">
        <f t="shared" si="3"/>
        <v>2.5</v>
      </c>
      <c r="S20" s="53">
        <f t="shared" si="4"/>
        <v>1.5</v>
      </c>
      <c r="T20" s="53">
        <f t="shared" si="5"/>
        <v>1</v>
      </c>
    </row>
    <row r="21" spans="2:20" ht="17.45" customHeight="1">
      <c r="B21" s="89"/>
      <c r="C21" s="83"/>
      <c r="D21" s="309" t="str">
        <f>IF(ข้อมูลนร.2!D19="","",ข้อมูลนร.2!D19)</f>
        <v/>
      </c>
      <c r="E21" s="753" t="str">
        <f>IF(ข้อมูลนร.2!G19="","",ข้อมูลนร.2!G19)</f>
        <v/>
      </c>
      <c r="F21" s="754"/>
      <c r="G21" s="240">
        <v>3</v>
      </c>
      <c r="H21" s="240">
        <v>2</v>
      </c>
      <c r="I21" s="240">
        <v>2</v>
      </c>
      <c r="J21" s="240">
        <v>1</v>
      </c>
      <c r="K21" s="240">
        <v>1</v>
      </c>
      <c r="L21" s="471" t="str">
        <f t="shared" si="0"/>
        <v/>
      </c>
      <c r="M21" s="334" t="str">
        <f t="shared" si="1"/>
        <v/>
      </c>
      <c r="N21" s="87"/>
      <c r="O21" s="89"/>
      <c r="Q21" s="53">
        <f t="shared" si="2"/>
        <v>2</v>
      </c>
      <c r="R21" s="53">
        <f t="shared" si="3"/>
        <v>2.5</v>
      </c>
      <c r="S21" s="53">
        <f t="shared" si="4"/>
        <v>1.5</v>
      </c>
      <c r="T21" s="53">
        <f t="shared" si="5"/>
        <v>1</v>
      </c>
    </row>
    <row r="22" spans="2:20" ht="17.45" customHeight="1">
      <c r="B22" s="89"/>
      <c r="C22" s="83"/>
      <c r="D22" s="309" t="str">
        <f>IF(ข้อมูลนร.2!D20="","",ข้อมูลนร.2!D20)</f>
        <v/>
      </c>
      <c r="E22" s="753" t="str">
        <f>IF(ข้อมูลนร.2!G20="","",ข้อมูลนร.2!G20)</f>
        <v/>
      </c>
      <c r="F22" s="754"/>
      <c r="G22" s="240">
        <v>3</v>
      </c>
      <c r="H22" s="240">
        <v>2</v>
      </c>
      <c r="I22" s="240">
        <v>2</v>
      </c>
      <c r="J22" s="240">
        <v>1</v>
      </c>
      <c r="K22" s="240">
        <v>1</v>
      </c>
      <c r="L22" s="471" t="str">
        <f t="shared" si="0"/>
        <v/>
      </c>
      <c r="M22" s="334" t="str">
        <f t="shared" si="1"/>
        <v/>
      </c>
      <c r="N22" s="87"/>
      <c r="O22" s="89"/>
      <c r="Q22" s="53">
        <f t="shared" si="2"/>
        <v>2</v>
      </c>
      <c r="R22" s="53">
        <f t="shared" si="3"/>
        <v>2.5</v>
      </c>
      <c r="S22" s="53">
        <f t="shared" si="4"/>
        <v>1.5</v>
      </c>
      <c r="T22" s="53">
        <f t="shared" si="5"/>
        <v>1</v>
      </c>
    </row>
    <row r="23" spans="2:20" ht="17.45" customHeight="1">
      <c r="B23" s="89"/>
      <c r="C23" s="83"/>
      <c r="D23" s="309" t="str">
        <f>IF(ข้อมูลนร.2!D21="","",ข้อมูลนร.2!D21)</f>
        <v/>
      </c>
      <c r="E23" s="753" t="str">
        <f>IF(ข้อมูลนร.2!G21="","",ข้อมูลนร.2!G21)</f>
        <v/>
      </c>
      <c r="F23" s="754"/>
      <c r="G23" s="240">
        <v>3</v>
      </c>
      <c r="H23" s="240">
        <v>2</v>
      </c>
      <c r="I23" s="240">
        <v>2</v>
      </c>
      <c r="J23" s="240">
        <v>1</v>
      </c>
      <c r="K23" s="240">
        <v>1</v>
      </c>
      <c r="L23" s="471" t="str">
        <f t="shared" si="0"/>
        <v/>
      </c>
      <c r="M23" s="334" t="str">
        <f t="shared" si="1"/>
        <v/>
      </c>
      <c r="N23" s="87"/>
      <c r="O23" s="89"/>
      <c r="Q23" s="53">
        <f t="shared" si="2"/>
        <v>2</v>
      </c>
      <c r="R23" s="53">
        <f t="shared" si="3"/>
        <v>2.5</v>
      </c>
      <c r="S23" s="53">
        <f t="shared" si="4"/>
        <v>1.5</v>
      </c>
      <c r="T23" s="53">
        <f t="shared" si="5"/>
        <v>1</v>
      </c>
    </row>
    <row r="24" spans="2:20" ht="17.45" customHeight="1">
      <c r="B24" s="89"/>
      <c r="C24" s="83"/>
      <c r="D24" s="309" t="str">
        <f>IF(ข้อมูลนร.2!D22="","",ข้อมูลนร.2!D22)</f>
        <v/>
      </c>
      <c r="E24" s="753" t="str">
        <f>IF(ข้อมูลนร.2!G22="","",ข้อมูลนร.2!G22)</f>
        <v/>
      </c>
      <c r="F24" s="754"/>
      <c r="G24" s="240">
        <v>3</v>
      </c>
      <c r="H24" s="240">
        <v>2</v>
      </c>
      <c r="I24" s="240">
        <v>2</v>
      </c>
      <c r="J24" s="240">
        <v>1</v>
      </c>
      <c r="K24" s="240">
        <v>1</v>
      </c>
      <c r="L24" s="471" t="str">
        <f t="shared" si="0"/>
        <v/>
      </c>
      <c r="M24" s="334" t="str">
        <f t="shared" si="1"/>
        <v/>
      </c>
      <c r="N24" s="87"/>
      <c r="O24" s="89"/>
      <c r="Q24" s="53">
        <f t="shared" si="2"/>
        <v>2</v>
      </c>
      <c r="R24" s="53">
        <f t="shared" si="3"/>
        <v>2.5</v>
      </c>
      <c r="S24" s="53">
        <f t="shared" si="4"/>
        <v>1.5</v>
      </c>
      <c r="T24" s="53">
        <f t="shared" si="5"/>
        <v>1</v>
      </c>
    </row>
    <row r="25" spans="2:20" ht="17.45" customHeight="1">
      <c r="B25" s="89"/>
      <c r="C25" s="83"/>
      <c r="D25" s="309" t="str">
        <f>IF(ข้อมูลนร.2!D23="","",ข้อมูลนร.2!D23)</f>
        <v/>
      </c>
      <c r="E25" s="753" t="str">
        <f>IF(ข้อมูลนร.2!G23="","",ข้อมูลนร.2!G23)</f>
        <v/>
      </c>
      <c r="F25" s="754"/>
      <c r="G25" s="240">
        <v>3</v>
      </c>
      <c r="H25" s="240">
        <v>2</v>
      </c>
      <c r="I25" s="240">
        <v>2</v>
      </c>
      <c r="J25" s="240">
        <v>1</v>
      </c>
      <c r="K25" s="240">
        <v>1</v>
      </c>
      <c r="L25" s="471" t="str">
        <f t="shared" si="0"/>
        <v/>
      </c>
      <c r="M25" s="334" t="str">
        <f t="shared" si="1"/>
        <v/>
      </c>
      <c r="N25" s="87"/>
      <c r="O25" s="89"/>
      <c r="Q25" s="53">
        <f t="shared" si="2"/>
        <v>2</v>
      </c>
      <c r="R25" s="53">
        <f t="shared" si="3"/>
        <v>2.5</v>
      </c>
      <c r="S25" s="53">
        <f t="shared" si="4"/>
        <v>1.5</v>
      </c>
      <c r="T25" s="53">
        <f t="shared" si="5"/>
        <v>1</v>
      </c>
    </row>
    <row r="26" spans="2:20" ht="17.45" customHeight="1">
      <c r="B26" s="89"/>
      <c r="C26" s="83"/>
      <c r="D26" s="309" t="str">
        <f>IF(ข้อมูลนร.2!D24="","",ข้อมูลนร.2!D24)</f>
        <v/>
      </c>
      <c r="E26" s="753" t="str">
        <f>IF(ข้อมูลนร.2!G24="","",ข้อมูลนร.2!G24)</f>
        <v/>
      </c>
      <c r="F26" s="754"/>
      <c r="G26" s="240">
        <v>3</v>
      </c>
      <c r="H26" s="240">
        <v>2</v>
      </c>
      <c r="I26" s="240">
        <v>2</v>
      </c>
      <c r="J26" s="240">
        <v>1</v>
      </c>
      <c r="K26" s="240">
        <v>1</v>
      </c>
      <c r="L26" s="471" t="str">
        <f t="shared" si="0"/>
        <v/>
      </c>
      <c r="M26" s="334" t="str">
        <f t="shared" si="1"/>
        <v/>
      </c>
      <c r="N26" s="87"/>
      <c r="O26" s="89"/>
      <c r="Q26" s="53">
        <f t="shared" si="2"/>
        <v>2</v>
      </c>
      <c r="R26" s="53">
        <f t="shared" si="3"/>
        <v>2.5</v>
      </c>
      <c r="S26" s="53">
        <f t="shared" si="4"/>
        <v>1.5</v>
      </c>
      <c r="T26" s="53">
        <f t="shared" si="5"/>
        <v>1</v>
      </c>
    </row>
    <row r="27" spans="2:20" ht="17.45" customHeight="1">
      <c r="B27" s="89"/>
      <c r="C27" s="83"/>
      <c r="D27" s="309" t="str">
        <f>IF(ข้อมูลนร.2!D25="","",ข้อมูลนร.2!D25)</f>
        <v/>
      </c>
      <c r="E27" s="753" t="str">
        <f>IF(ข้อมูลนร.2!G25="","",ข้อมูลนร.2!G25)</f>
        <v/>
      </c>
      <c r="F27" s="754"/>
      <c r="G27" s="240">
        <v>3</v>
      </c>
      <c r="H27" s="240">
        <v>2</v>
      </c>
      <c r="I27" s="240">
        <v>2</v>
      </c>
      <c r="J27" s="240">
        <v>1</v>
      </c>
      <c r="K27" s="240">
        <v>1</v>
      </c>
      <c r="L27" s="471" t="str">
        <f t="shared" si="0"/>
        <v/>
      </c>
      <c r="M27" s="334" t="str">
        <f t="shared" si="1"/>
        <v/>
      </c>
      <c r="N27" s="87"/>
      <c r="O27" s="89"/>
      <c r="Q27" s="53">
        <f t="shared" si="2"/>
        <v>2</v>
      </c>
      <c r="R27" s="53">
        <f t="shared" si="3"/>
        <v>2.5</v>
      </c>
      <c r="S27" s="53">
        <f t="shared" si="4"/>
        <v>1.5</v>
      </c>
      <c r="T27" s="53">
        <f t="shared" si="5"/>
        <v>1</v>
      </c>
    </row>
    <row r="28" spans="2:20" ht="17.45" customHeight="1">
      <c r="B28" s="89"/>
      <c r="C28" s="83"/>
      <c r="D28" s="309" t="str">
        <f>IF(ข้อมูลนร.2!D26="","",ข้อมูลนร.2!D26)</f>
        <v/>
      </c>
      <c r="E28" s="753" t="str">
        <f>IF(ข้อมูลนร.2!G26="","",ข้อมูลนร.2!G26)</f>
        <v/>
      </c>
      <c r="F28" s="754"/>
      <c r="G28" s="240">
        <v>3</v>
      </c>
      <c r="H28" s="240">
        <v>2</v>
      </c>
      <c r="I28" s="240">
        <v>2</v>
      </c>
      <c r="J28" s="240">
        <v>1</v>
      </c>
      <c r="K28" s="240">
        <v>1</v>
      </c>
      <c r="L28" s="471" t="str">
        <f t="shared" si="0"/>
        <v/>
      </c>
      <c r="M28" s="334" t="str">
        <f t="shared" si="1"/>
        <v/>
      </c>
      <c r="N28" s="87"/>
      <c r="O28" s="89"/>
      <c r="Q28" s="53">
        <f t="shared" si="2"/>
        <v>2</v>
      </c>
      <c r="R28" s="53">
        <f t="shared" si="3"/>
        <v>2.5</v>
      </c>
      <c r="S28" s="53">
        <f t="shared" si="4"/>
        <v>1.5</v>
      </c>
      <c r="T28" s="53">
        <f t="shared" si="5"/>
        <v>1</v>
      </c>
    </row>
    <row r="29" spans="2:20" ht="17.45" customHeight="1">
      <c r="B29" s="89"/>
      <c r="C29" s="83"/>
      <c r="D29" s="309" t="str">
        <f>IF(ข้อมูลนร.2!D27="","",ข้อมูลนร.2!D27)</f>
        <v/>
      </c>
      <c r="E29" s="753" t="str">
        <f>IF(ข้อมูลนร.2!G27="","",ข้อมูลนร.2!G27)</f>
        <v/>
      </c>
      <c r="F29" s="754"/>
      <c r="G29" s="240">
        <v>3</v>
      </c>
      <c r="H29" s="240">
        <v>2</v>
      </c>
      <c r="I29" s="240">
        <v>2</v>
      </c>
      <c r="J29" s="240">
        <v>1</v>
      </c>
      <c r="K29" s="240">
        <v>1</v>
      </c>
      <c r="L29" s="471" t="str">
        <f t="shared" si="0"/>
        <v/>
      </c>
      <c r="M29" s="334" t="str">
        <f t="shared" si="1"/>
        <v/>
      </c>
      <c r="N29" s="87"/>
      <c r="O29" s="89"/>
      <c r="Q29" s="53">
        <f t="shared" si="2"/>
        <v>2</v>
      </c>
      <c r="R29" s="53">
        <f t="shared" si="3"/>
        <v>2.5</v>
      </c>
      <c r="S29" s="53">
        <f t="shared" si="4"/>
        <v>1.5</v>
      </c>
      <c r="T29" s="53">
        <f t="shared" si="5"/>
        <v>1</v>
      </c>
    </row>
    <row r="30" spans="2:20" ht="17.45" customHeight="1">
      <c r="B30" s="89"/>
      <c r="C30" s="83"/>
      <c r="D30" s="309" t="str">
        <f>IF(ข้อมูลนร.2!D28="","",ข้อมูลนร.2!D28)</f>
        <v/>
      </c>
      <c r="E30" s="753" t="str">
        <f>IF(ข้อมูลนร.2!G28="","",ข้อมูลนร.2!G28)</f>
        <v/>
      </c>
      <c r="F30" s="754"/>
      <c r="G30" s="240">
        <v>3</v>
      </c>
      <c r="H30" s="240">
        <v>2</v>
      </c>
      <c r="I30" s="240">
        <v>2</v>
      </c>
      <c r="J30" s="240">
        <v>1</v>
      </c>
      <c r="K30" s="240">
        <v>1</v>
      </c>
      <c r="L30" s="471" t="str">
        <f t="shared" si="0"/>
        <v/>
      </c>
      <c r="M30" s="334" t="str">
        <f t="shared" si="1"/>
        <v/>
      </c>
      <c r="N30" s="87"/>
      <c r="O30" s="89"/>
      <c r="Q30" s="53">
        <f t="shared" si="2"/>
        <v>2</v>
      </c>
      <c r="R30" s="53">
        <f t="shared" si="3"/>
        <v>2.5</v>
      </c>
      <c r="S30" s="53">
        <f t="shared" si="4"/>
        <v>1.5</v>
      </c>
      <c r="T30" s="53">
        <f t="shared" si="5"/>
        <v>1</v>
      </c>
    </row>
    <row r="31" spans="2:20" ht="17.45" customHeight="1">
      <c r="B31" s="89"/>
      <c r="C31" s="83"/>
      <c r="D31" s="309" t="str">
        <f>IF(ข้อมูลนร.2!D29="","",ข้อมูลนร.2!D29)</f>
        <v/>
      </c>
      <c r="E31" s="753" t="str">
        <f>IF(ข้อมูลนร.2!G29="","",ข้อมูลนร.2!G29)</f>
        <v/>
      </c>
      <c r="F31" s="754"/>
      <c r="G31" s="240">
        <v>3</v>
      </c>
      <c r="H31" s="240">
        <v>2</v>
      </c>
      <c r="I31" s="240">
        <v>2</v>
      </c>
      <c r="J31" s="240">
        <v>1</v>
      </c>
      <c r="K31" s="240">
        <v>1</v>
      </c>
      <c r="L31" s="471" t="str">
        <f t="shared" si="0"/>
        <v/>
      </c>
      <c r="M31" s="334" t="str">
        <f t="shared" si="1"/>
        <v/>
      </c>
      <c r="N31" s="87"/>
      <c r="O31" s="89"/>
      <c r="Q31" s="53">
        <f t="shared" si="2"/>
        <v>2</v>
      </c>
      <c r="R31" s="53">
        <f t="shared" si="3"/>
        <v>2.5</v>
      </c>
      <c r="S31" s="53">
        <f t="shared" si="4"/>
        <v>1.5</v>
      </c>
      <c r="T31" s="53">
        <f t="shared" si="5"/>
        <v>1</v>
      </c>
    </row>
    <row r="32" spans="2:20" ht="17.45" customHeight="1">
      <c r="B32" s="89"/>
      <c r="C32" s="83"/>
      <c r="D32" s="309" t="str">
        <f>IF(ข้อมูลนร.2!D30="","",ข้อมูลนร.2!D30)</f>
        <v/>
      </c>
      <c r="E32" s="753" t="str">
        <f>IF(ข้อมูลนร.2!G30="","",ข้อมูลนร.2!G30)</f>
        <v/>
      </c>
      <c r="F32" s="754"/>
      <c r="G32" s="240">
        <v>3</v>
      </c>
      <c r="H32" s="240">
        <v>2</v>
      </c>
      <c r="I32" s="240">
        <v>2</v>
      </c>
      <c r="J32" s="240">
        <v>1</v>
      </c>
      <c r="K32" s="240">
        <v>1</v>
      </c>
      <c r="L32" s="471" t="str">
        <f t="shared" si="0"/>
        <v/>
      </c>
      <c r="M32" s="334" t="str">
        <f t="shared" si="1"/>
        <v/>
      </c>
      <c r="N32" s="87"/>
      <c r="O32" s="89"/>
      <c r="Q32" s="53">
        <f t="shared" si="2"/>
        <v>2</v>
      </c>
      <c r="R32" s="53">
        <f t="shared" si="3"/>
        <v>2.5</v>
      </c>
      <c r="S32" s="53">
        <f t="shared" si="4"/>
        <v>1.5</v>
      </c>
      <c r="T32" s="53">
        <f t="shared" si="5"/>
        <v>1</v>
      </c>
    </row>
    <row r="33" spans="2:20" ht="17.45" customHeight="1">
      <c r="B33" s="89"/>
      <c r="C33" s="83"/>
      <c r="D33" s="309" t="str">
        <f>IF(ข้อมูลนร.2!D31="","",ข้อมูลนร.2!D31)</f>
        <v/>
      </c>
      <c r="E33" s="753" t="str">
        <f>IF(ข้อมูลนร.2!G31="","",ข้อมูลนร.2!G31)</f>
        <v/>
      </c>
      <c r="F33" s="754"/>
      <c r="G33" s="240">
        <v>3</v>
      </c>
      <c r="H33" s="240">
        <v>2</v>
      </c>
      <c r="I33" s="240">
        <v>2</v>
      </c>
      <c r="J33" s="240">
        <v>1</v>
      </c>
      <c r="K33" s="240">
        <v>1</v>
      </c>
      <c r="L33" s="471" t="str">
        <f t="shared" si="0"/>
        <v/>
      </c>
      <c r="M33" s="334" t="str">
        <f t="shared" si="1"/>
        <v/>
      </c>
      <c r="N33" s="87"/>
      <c r="O33" s="89"/>
      <c r="Q33" s="53">
        <f t="shared" si="2"/>
        <v>2</v>
      </c>
      <c r="R33" s="53">
        <f t="shared" si="3"/>
        <v>2.5</v>
      </c>
      <c r="S33" s="53">
        <f t="shared" si="4"/>
        <v>1.5</v>
      </c>
      <c r="T33" s="53">
        <f t="shared" si="5"/>
        <v>1</v>
      </c>
    </row>
    <row r="34" spans="2:20" ht="17.45" customHeight="1">
      <c r="B34" s="89"/>
      <c r="C34" s="83"/>
      <c r="D34" s="309" t="str">
        <f>IF(ข้อมูลนร.2!D32="","",ข้อมูลนร.2!D32)</f>
        <v/>
      </c>
      <c r="E34" s="753" t="str">
        <f>IF(ข้อมูลนร.2!G32="","",ข้อมูลนร.2!G32)</f>
        <v/>
      </c>
      <c r="F34" s="754"/>
      <c r="G34" s="240">
        <v>1</v>
      </c>
      <c r="H34" s="240">
        <v>1</v>
      </c>
      <c r="I34" s="240">
        <v>1</v>
      </c>
      <c r="J34" s="240">
        <v>1</v>
      </c>
      <c r="K34" s="240">
        <v>1</v>
      </c>
      <c r="L34" s="471" t="str">
        <f t="shared" si="0"/>
        <v/>
      </c>
      <c r="M34" s="334" t="str">
        <f t="shared" si="1"/>
        <v/>
      </c>
      <c r="N34" s="87"/>
      <c r="O34" s="89"/>
      <c r="Q34" s="53">
        <f t="shared" si="2"/>
        <v>1</v>
      </c>
      <c r="R34" s="53">
        <f t="shared" si="3"/>
        <v>1</v>
      </c>
      <c r="S34" s="53">
        <f t="shared" si="4"/>
        <v>1</v>
      </c>
      <c r="T34" s="53">
        <f t="shared" si="5"/>
        <v>1</v>
      </c>
    </row>
    <row r="35" spans="2:20" ht="17.45" customHeight="1">
      <c r="B35" s="89"/>
      <c r="C35" s="83"/>
      <c r="D35" s="309" t="str">
        <f>IF(ข้อมูลนร.2!D33="","",ข้อมูลนร.2!D33)</f>
        <v/>
      </c>
      <c r="E35" s="753" t="str">
        <f>IF(ข้อมูลนร.2!G33="","",ข้อมูลนร.2!G33)</f>
        <v/>
      </c>
      <c r="F35" s="754"/>
      <c r="G35" s="240">
        <v>3</v>
      </c>
      <c r="H35" s="240">
        <v>2</v>
      </c>
      <c r="I35" s="240">
        <v>2</v>
      </c>
      <c r="J35" s="240">
        <v>1</v>
      </c>
      <c r="K35" s="240">
        <v>1</v>
      </c>
      <c r="L35" s="471" t="str">
        <f t="shared" si="0"/>
        <v/>
      </c>
      <c r="M35" s="334" t="str">
        <f t="shared" si="1"/>
        <v/>
      </c>
      <c r="N35" s="87"/>
      <c r="O35" s="89"/>
      <c r="Q35" s="53">
        <f t="shared" si="2"/>
        <v>2</v>
      </c>
      <c r="R35" s="53">
        <f t="shared" si="3"/>
        <v>2.5</v>
      </c>
      <c r="S35" s="53">
        <f t="shared" si="4"/>
        <v>1.5</v>
      </c>
      <c r="T35" s="53">
        <f t="shared" si="5"/>
        <v>1</v>
      </c>
    </row>
    <row r="36" spans="2:20" ht="17.45" customHeight="1">
      <c r="B36" s="89"/>
      <c r="C36" s="83"/>
      <c r="D36" s="309" t="str">
        <f>IF(ข้อมูลนร.2!D34="","",ข้อมูลนร.2!D34)</f>
        <v/>
      </c>
      <c r="E36" s="753" t="str">
        <f>IF(ข้อมูลนร.2!G34="","",ข้อมูลนร.2!G34)</f>
        <v/>
      </c>
      <c r="F36" s="754"/>
      <c r="G36" s="240">
        <v>3</v>
      </c>
      <c r="H36" s="240">
        <v>2</v>
      </c>
      <c r="I36" s="240">
        <v>2</v>
      </c>
      <c r="J36" s="240">
        <v>1</v>
      </c>
      <c r="K36" s="240">
        <v>1</v>
      </c>
      <c r="L36" s="471" t="str">
        <f t="shared" si="0"/>
        <v/>
      </c>
      <c r="M36" s="334" t="str">
        <f t="shared" si="1"/>
        <v/>
      </c>
      <c r="N36" s="87"/>
      <c r="O36" s="89"/>
      <c r="Q36" s="53">
        <f t="shared" si="2"/>
        <v>2</v>
      </c>
      <c r="R36" s="53">
        <f t="shared" si="3"/>
        <v>2.5</v>
      </c>
      <c r="S36" s="53">
        <f t="shared" si="4"/>
        <v>1.5</v>
      </c>
      <c r="T36" s="53">
        <f t="shared" si="5"/>
        <v>1</v>
      </c>
    </row>
    <row r="37" spans="2:20" ht="17.45" customHeight="1">
      <c r="B37" s="89"/>
      <c r="C37" s="83"/>
      <c r="D37" s="309" t="str">
        <f>IF(ข้อมูลนร.2!D35="","",ข้อมูลนร.2!D35)</f>
        <v/>
      </c>
      <c r="E37" s="753" t="str">
        <f>IF(ข้อมูลนร.2!G35="","",ข้อมูลนร.2!G35)</f>
        <v/>
      </c>
      <c r="F37" s="754"/>
      <c r="G37" s="240">
        <v>3</v>
      </c>
      <c r="H37" s="240">
        <v>2</v>
      </c>
      <c r="I37" s="240">
        <v>2</v>
      </c>
      <c r="J37" s="240">
        <v>1</v>
      </c>
      <c r="K37" s="240">
        <v>1</v>
      </c>
      <c r="L37" s="471" t="str">
        <f t="shared" si="0"/>
        <v/>
      </c>
      <c r="M37" s="334" t="str">
        <f t="shared" si="1"/>
        <v/>
      </c>
      <c r="N37" s="87"/>
      <c r="O37" s="89"/>
      <c r="Q37" s="53">
        <f t="shared" si="2"/>
        <v>2</v>
      </c>
      <c r="R37" s="53">
        <f t="shared" si="3"/>
        <v>2.5</v>
      </c>
      <c r="S37" s="53">
        <f t="shared" si="4"/>
        <v>1.5</v>
      </c>
      <c r="T37" s="53">
        <f t="shared" si="5"/>
        <v>1</v>
      </c>
    </row>
    <row r="38" spans="2:20" ht="17.45" customHeight="1">
      <c r="B38" s="89"/>
      <c r="C38" s="83"/>
      <c r="D38" s="309" t="str">
        <f>IF(ข้อมูลนร.2!D36="","",ข้อมูลนร.2!D36)</f>
        <v/>
      </c>
      <c r="E38" s="753" t="str">
        <f>IF(ข้อมูลนร.2!G36="","",ข้อมูลนร.2!G36)</f>
        <v/>
      </c>
      <c r="F38" s="754"/>
      <c r="G38" s="240">
        <v>3</v>
      </c>
      <c r="H38" s="240">
        <v>2</v>
      </c>
      <c r="I38" s="240">
        <v>2</v>
      </c>
      <c r="J38" s="240">
        <v>1</v>
      </c>
      <c r="K38" s="240">
        <v>1</v>
      </c>
      <c r="L38" s="471" t="str">
        <f t="shared" si="0"/>
        <v/>
      </c>
      <c r="M38" s="334" t="str">
        <f t="shared" si="1"/>
        <v/>
      </c>
      <c r="N38" s="87"/>
      <c r="O38" s="89"/>
      <c r="Q38" s="53">
        <f t="shared" si="2"/>
        <v>2</v>
      </c>
      <c r="R38" s="53">
        <f t="shared" si="3"/>
        <v>2.5</v>
      </c>
      <c r="S38" s="53">
        <f t="shared" si="4"/>
        <v>1.5</v>
      </c>
      <c r="T38" s="53">
        <f t="shared" si="5"/>
        <v>1</v>
      </c>
    </row>
    <row r="39" spans="2:20" ht="17.45" customHeight="1">
      <c r="B39" s="89"/>
      <c r="C39" s="83"/>
      <c r="D39" s="309" t="str">
        <f>IF(ข้อมูลนร.2!D37="","",ข้อมูลนร.2!D37)</f>
        <v/>
      </c>
      <c r="E39" s="753" t="str">
        <f>IF(ข้อมูลนร.2!G37="","",ข้อมูลนร.2!G37)</f>
        <v/>
      </c>
      <c r="F39" s="754"/>
      <c r="G39" s="240">
        <v>3</v>
      </c>
      <c r="H39" s="240">
        <v>2</v>
      </c>
      <c r="I39" s="240">
        <v>2</v>
      </c>
      <c r="J39" s="240">
        <v>1</v>
      </c>
      <c r="K39" s="240">
        <v>1</v>
      </c>
      <c r="L39" s="471" t="str">
        <f t="shared" si="0"/>
        <v/>
      </c>
      <c r="M39" s="334" t="str">
        <f t="shared" si="1"/>
        <v/>
      </c>
      <c r="N39" s="87"/>
      <c r="O39" s="89"/>
      <c r="Q39" s="53">
        <f t="shared" si="2"/>
        <v>2</v>
      </c>
      <c r="R39" s="53">
        <f t="shared" si="3"/>
        <v>2.5</v>
      </c>
      <c r="S39" s="53">
        <f t="shared" si="4"/>
        <v>1.5</v>
      </c>
      <c r="T39" s="53">
        <f t="shared" si="5"/>
        <v>1</v>
      </c>
    </row>
    <row r="40" spans="2:20" ht="17.45" customHeight="1">
      <c r="B40" s="89"/>
      <c r="C40" s="83"/>
      <c r="D40" s="309" t="str">
        <f>IF(ข้อมูลนร.2!D38="","",ข้อมูลนร.2!D38)</f>
        <v/>
      </c>
      <c r="E40" s="753" t="str">
        <f>IF(ข้อมูลนร.2!G38="","",ข้อมูลนร.2!G38)</f>
        <v/>
      </c>
      <c r="F40" s="754"/>
      <c r="G40" s="240">
        <v>1</v>
      </c>
      <c r="H40" s="240">
        <v>1</v>
      </c>
      <c r="I40" s="240">
        <v>1</v>
      </c>
      <c r="J40" s="240">
        <v>1</v>
      </c>
      <c r="K40" s="240">
        <v>1</v>
      </c>
      <c r="L40" s="471" t="str">
        <f t="shared" si="0"/>
        <v/>
      </c>
      <c r="M40" s="334" t="str">
        <f t="shared" si="1"/>
        <v/>
      </c>
      <c r="N40" s="87"/>
      <c r="O40" s="89"/>
      <c r="Q40" s="53">
        <f t="shared" si="2"/>
        <v>1</v>
      </c>
      <c r="R40" s="53">
        <f t="shared" si="3"/>
        <v>1</v>
      </c>
      <c r="S40" s="53">
        <f t="shared" si="4"/>
        <v>1</v>
      </c>
      <c r="T40" s="53">
        <f t="shared" si="5"/>
        <v>1</v>
      </c>
    </row>
    <row r="41" spans="2:20" ht="17.45" customHeight="1">
      <c r="B41" s="89"/>
      <c r="C41" s="83"/>
      <c r="D41" s="309" t="str">
        <f>IF(ข้อมูลนร.2!D39="","",ข้อมูลนร.2!D39)</f>
        <v/>
      </c>
      <c r="E41" s="753" t="str">
        <f>IF(ข้อมูลนร.2!G39="","",ข้อมูลนร.2!G39)</f>
        <v/>
      </c>
      <c r="F41" s="754"/>
      <c r="G41" s="240">
        <v>3</v>
      </c>
      <c r="H41" s="240">
        <v>2</v>
      </c>
      <c r="I41" s="240">
        <v>2</v>
      </c>
      <c r="J41" s="240">
        <v>1</v>
      </c>
      <c r="K41" s="240">
        <v>1</v>
      </c>
      <c r="L41" s="471" t="str">
        <f t="shared" si="0"/>
        <v/>
      </c>
      <c r="M41" s="334" t="str">
        <f t="shared" si="1"/>
        <v/>
      </c>
      <c r="N41" s="87"/>
      <c r="O41" s="89"/>
      <c r="Q41" s="53">
        <f t="shared" si="2"/>
        <v>2</v>
      </c>
      <c r="R41" s="53">
        <f t="shared" si="3"/>
        <v>2.5</v>
      </c>
      <c r="S41" s="53">
        <f t="shared" si="4"/>
        <v>1.5</v>
      </c>
      <c r="T41" s="53">
        <f t="shared" si="5"/>
        <v>1</v>
      </c>
    </row>
    <row r="42" spans="2:20" ht="17.45" customHeight="1">
      <c r="B42" s="89"/>
      <c r="C42" s="83"/>
      <c r="D42" s="309" t="str">
        <f>IF(ข้อมูลนร.2!D40="","",ข้อมูลนร.2!D40)</f>
        <v/>
      </c>
      <c r="E42" s="753" t="str">
        <f>IF(ข้อมูลนร.2!G40="","",ข้อมูลนร.2!G40)</f>
        <v/>
      </c>
      <c r="F42" s="754"/>
      <c r="G42" s="240">
        <v>3</v>
      </c>
      <c r="H42" s="240">
        <v>2</v>
      </c>
      <c r="I42" s="240">
        <v>2</v>
      </c>
      <c r="J42" s="240">
        <v>1</v>
      </c>
      <c r="K42" s="240">
        <v>1</v>
      </c>
      <c r="L42" s="471" t="str">
        <f t="shared" si="0"/>
        <v/>
      </c>
      <c r="M42" s="334" t="str">
        <f t="shared" si="1"/>
        <v/>
      </c>
      <c r="N42" s="87"/>
      <c r="O42" s="89"/>
      <c r="Q42" s="53">
        <f t="shared" si="2"/>
        <v>2</v>
      </c>
      <c r="R42" s="53">
        <f t="shared" si="3"/>
        <v>2.5</v>
      </c>
      <c r="S42" s="53">
        <f t="shared" si="4"/>
        <v>1.5</v>
      </c>
      <c r="T42" s="53">
        <f t="shared" si="5"/>
        <v>1</v>
      </c>
    </row>
    <row r="43" spans="2:20" ht="17.45" customHeight="1">
      <c r="B43" s="89"/>
      <c r="C43" s="83"/>
      <c r="D43" s="309" t="str">
        <f>IF(ข้อมูลนร.2!D41="","",ข้อมูลนร.2!D41)</f>
        <v/>
      </c>
      <c r="E43" s="753" t="str">
        <f>IF(ข้อมูลนร.2!G41="","",ข้อมูลนร.2!G41)</f>
        <v/>
      </c>
      <c r="F43" s="754"/>
      <c r="G43" s="240">
        <v>3</v>
      </c>
      <c r="H43" s="240">
        <v>2</v>
      </c>
      <c r="I43" s="240">
        <v>2</v>
      </c>
      <c r="J43" s="240">
        <v>1</v>
      </c>
      <c r="K43" s="240">
        <v>1</v>
      </c>
      <c r="L43" s="471" t="str">
        <f t="shared" si="0"/>
        <v/>
      </c>
      <c r="M43" s="334" t="str">
        <f t="shared" si="1"/>
        <v/>
      </c>
      <c r="N43" s="87"/>
      <c r="O43" s="89"/>
      <c r="Q43" s="53">
        <f t="shared" si="2"/>
        <v>2</v>
      </c>
      <c r="R43" s="53">
        <f t="shared" si="3"/>
        <v>2.5</v>
      </c>
      <c r="S43" s="53">
        <f t="shared" si="4"/>
        <v>1.5</v>
      </c>
      <c r="T43" s="53">
        <f t="shared" si="5"/>
        <v>1</v>
      </c>
    </row>
    <row r="44" spans="2:20" ht="17.45" customHeight="1">
      <c r="B44" s="89"/>
      <c r="C44" s="83"/>
      <c r="D44" s="309" t="str">
        <f>IF(ข้อมูลนร.2!D42="","",ข้อมูลนร.2!D42)</f>
        <v/>
      </c>
      <c r="E44" s="753" t="str">
        <f>IF(ข้อมูลนร.2!G42="","",ข้อมูลนร.2!G42)</f>
        <v/>
      </c>
      <c r="F44" s="754"/>
      <c r="G44" s="240">
        <v>3</v>
      </c>
      <c r="H44" s="240">
        <v>2</v>
      </c>
      <c r="I44" s="240">
        <v>2</v>
      </c>
      <c r="J44" s="240">
        <v>1</v>
      </c>
      <c r="K44" s="240">
        <v>1</v>
      </c>
      <c r="L44" s="471" t="str">
        <f t="shared" si="0"/>
        <v/>
      </c>
      <c r="M44" s="334" t="str">
        <f t="shared" si="1"/>
        <v/>
      </c>
      <c r="N44" s="87"/>
      <c r="O44" s="89"/>
      <c r="Q44" s="53">
        <f t="shared" si="2"/>
        <v>2</v>
      </c>
      <c r="R44" s="53">
        <f t="shared" si="3"/>
        <v>2.5</v>
      </c>
      <c r="S44" s="53">
        <f t="shared" si="4"/>
        <v>1.5</v>
      </c>
      <c r="T44" s="53">
        <f t="shared" si="5"/>
        <v>1</v>
      </c>
    </row>
    <row r="45" spans="2:20" ht="17.45" customHeight="1">
      <c r="B45" s="89"/>
      <c r="C45" s="83"/>
      <c r="D45" s="309" t="str">
        <f>IF(ข้อมูลนร.2!D43="","",ข้อมูลนร.2!D43)</f>
        <v/>
      </c>
      <c r="E45" s="753" t="str">
        <f>IF(ข้อมูลนร.2!G43="","",ข้อมูลนร.2!G43)</f>
        <v/>
      </c>
      <c r="F45" s="754"/>
      <c r="G45" s="240">
        <v>3</v>
      </c>
      <c r="H45" s="240">
        <v>2</v>
      </c>
      <c r="I45" s="240">
        <v>2</v>
      </c>
      <c r="J45" s="240">
        <v>1</v>
      </c>
      <c r="K45" s="240">
        <v>1</v>
      </c>
      <c r="L45" s="471" t="str">
        <f t="shared" si="0"/>
        <v/>
      </c>
      <c r="M45" s="334" t="str">
        <f t="shared" si="1"/>
        <v/>
      </c>
      <c r="N45" s="87"/>
      <c r="O45" s="89"/>
      <c r="Q45" s="53">
        <f t="shared" si="2"/>
        <v>2</v>
      </c>
      <c r="R45" s="53">
        <f t="shared" si="3"/>
        <v>2.5</v>
      </c>
      <c r="S45" s="53">
        <f t="shared" si="4"/>
        <v>1.5</v>
      </c>
      <c r="T45" s="53">
        <f t="shared" si="5"/>
        <v>1</v>
      </c>
    </row>
    <row r="46" spans="2:20" ht="17.45" customHeight="1">
      <c r="B46" s="89"/>
      <c r="C46" s="83"/>
      <c r="D46" s="309" t="str">
        <f>IF(ข้อมูลนร.2!D44="","",ข้อมูลนร.2!D44)</f>
        <v/>
      </c>
      <c r="E46" s="753" t="str">
        <f>IF(ข้อมูลนร.2!G44="","",ข้อมูลนร.2!G44)</f>
        <v/>
      </c>
      <c r="F46" s="754"/>
      <c r="G46" s="240">
        <v>3</v>
      </c>
      <c r="H46" s="240">
        <v>2</v>
      </c>
      <c r="I46" s="240">
        <v>2</v>
      </c>
      <c r="J46" s="240">
        <v>1</v>
      </c>
      <c r="K46" s="240">
        <v>1</v>
      </c>
      <c r="L46" s="471" t="str">
        <f t="shared" si="0"/>
        <v/>
      </c>
      <c r="M46" s="334" t="str">
        <f t="shared" si="1"/>
        <v/>
      </c>
      <c r="N46" s="87"/>
      <c r="O46" s="89"/>
      <c r="Q46" s="53">
        <f t="shared" si="2"/>
        <v>2</v>
      </c>
      <c r="R46" s="53">
        <f t="shared" si="3"/>
        <v>2.5</v>
      </c>
      <c r="S46" s="53">
        <f t="shared" si="4"/>
        <v>1.5</v>
      </c>
      <c r="T46" s="53">
        <f t="shared" si="5"/>
        <v>1</v>
      </c>
    </row>
    <row r="47" spans="2:20" ht="17.45" customHeight="1">
      <c r="B47" s="89"/>
      <c r="C47" s="83"/>
      <c r="D47" s="309" t="str">
        <f>IF(ข้อมูลนร.2!D45="","",ข้อมูลนร.2!D45)</f>
        <v/>
      </c>
      <c r="E47" s="753" t="str">
        <f>IF(ข้อมูลนร.2!G45="","",ข้อมูลนร.2!G45)</f>
        <v/>
      </c>
      <c r="F47" s="754"/>
      <c r="G47" s="240">
        <v>3</v>
      </c>
      <c r="H47" s="240">
        <v>2</v>
      </c>
      <c r="I47" s="240">
        <v>2</v>
      </c>
      <c r="J47" s="240">
        <v>1</v>
      </c>
      <c r="K47" s="240">
        <v>1</v>
      </c>
      <c r="L47" s="471" t="str">
        <f t="shared" si="0"/>
        <v/>
      </c>
      <c r="M47" s="334" t="str">
        <f t="shared" si="1"/>
        <v/>
      </c>
      <c r="N47" s="87"/>
      <c r="O47" s="89"/>
      <c r="Q47" s="53">
        <f t="shared" si="2"/>
        <v>2</v>
      </c>
      <c r="R47" s="53">
        <f t="shared" si="3"/>
        <v>2.5</v>
      </c>
      <c r="S47" s="53">
        <f t="shared" si="4"/>
        <v>1.5</v>
      </c>
      <c r="T47" s="53">
        <f t="shared" si="5"/>
        <v>1</v>
      </c>
    </row>
    <row r="48" spans="2:20" ht="17.45" customHeight="1">
      <c r="B48" s="89"/>
      <c r="C48" s="83"/>
      <c r="D48" s="309" t="str">
        <f>IF(ข้อมูลนร.2!D46="","",ข้อมูลนร.2!D46)</f>
        <v/>
      </c>
      <c r="E48" s="753" t="str">
        <f>IF(ข้อมูลนร.2!G46="","",ข้อมูลนร.2!G46)</f>
        <v/>
      </c>
      <c r="F48" s="754"/>
      <c r="G48" s="240">
        <v>3</v>
      </c>
      <c r="H48" s="240">
        <v>2</v>
      </c>
      <c r="I48" s="240">
        <v>2</v>
      </c>
      <c r="J48" s="240">
        <v>1</v>
      </c>
      <c r="K48" s="240">
        <v>1</v>
      </c>
      <c r="L48" s="471" t="str">
        <f t="shared" si="0"/>
        <v/>
      </c>
      <c r="M48" s="334" t="str">
        <f t="shared" si="1"/>
        <v/>
      </c>
      <c r="N48" s="87"/>
      <c r="O48" s="89"/>
      <c r="Q48" s="53">
        <f t="shared" si="2"/>
        <v>2</v>
      </c>
      <c r="R48" s="53">
        <f t="shared" si="3"/>
        <v>2.5</v>
      </c>
      <c r="S48" s="53">
        <f t="shared" si="4"/>
        <v>1.5</v>
      </c>
      <c r="T48" s="53">
        <f t="shared" si="5"/>
        <v>1</v>
      </c>
    </row>
    <row r="49" spans="2:15" ht="18" customHeight="1">
      <c r="B49" s="89"/>
      <c r="C49" s="83"/>
      <c r="D49" s="83"/>
      <c r="E49" s="83"/>
      <c r="F49" s="83"/>
      <c r="G49" s="84"/>
      <c r="H49" s="84"/>
      <c r="I49" s="84"/>
      <c r="J49" s="84"/>
      <c r="K49" s="84"/>
      <c r="L49" s="85"/>
      <c r="M49" s="85"/>
      <c r="N49" s="85"/>
      <c r="O49" s="89"/>
    </row>
    <row r="50" spans="2:15">
      <c r="B50" s="89"/>
      <c r="C50" s="89"/>
      <c r="D50" s="89"/>
      <c r="E50" s="89"/>
      <c r="F50" s="89"/>
      <c r="G50" s="90"/>
      <c r="H50" s="90"/>
      <c r="I50" s="90"/>
      <c r="J50" s="90"/>
      <c r="K50" s="90"/>
      <c r="L50" s="91"/>
      <c r="M50" s="91"/>
      <c r="N50" s="91"/>
      <c r="O50" s="89"/>
    </row>
  </sheetData>
  <sheetProtection algorithmName="SHA-512" hashValue="U8WWIAHpHgwMXhGxlegC+x3sbb9kGOGpe8eREQeVD0ZCEaFhFCRkQWNKb2nYP6eBIXtH0kS8jN96+4IRIK07/g==" saltValue="c2Hobl2/c0reojyDw8pqZw==" spinCount="100000" sheet="1" objects="1" scenarios="1" selectLockedCells="1"/>
  <mergeCells count="47">
    <mergeCell ref="E18:F18"/>
    <mergeCell ref="E19:F19"/>
    <mergeCell ref="D6:D8"/>
    <mergeCell ref="E6:F8"/>
    <mergeCell ref="G6:K6"/>
    <mergeCell ref="E16:F16"/>
    <mergeCell ref="E9:F9"/>
    <mergeCell ref="E10:F10"/>
    <mergeCell ref="I7:J7"/>
    <mergeCell ref="G7:H7"/>
    <mergeCell ref="E11:F11"/>
    <mergeCell ref="E12:F12"/>
    <mergeCell ref="E13:F13"/>
    <mergeCell ref="E14:F14"/>
    <mergeCell ref="E15:F15"/>
    <mergeCell ref="D3:M3"/>
    <mergeCell ref="D4:M4"/>
    <mergeCell ref="E35:F35"/>
    <mergeCell ref="E36:F36"/>
    <mergeCell ref="E37:F37"/>
    <mergeCell ref="E23:F23"/>
    <mergeCell ref="E24:F24"/>
    <mergeCell ref="E25:F25"/>
    <mergeCell ref="E26:F26"/>
    <mergeCell ref="E27:F27"/>
    <mergeCell ref="E28:F28"/>
    <mergeCell ref="E17:F17"/>
    <mergeCell ref="E29:F29"/>
    <mergeCell ref="E30:F30"/>
    <mergeCell ref="E31:F31"/>
    <mergeCell ref="E32:F32"/>
    <mergeCell ref="E20:F20"/>
    <mergeCell ref="E22:F22"/>
    <mergeCell ref="E48:F48"/>
    <mergeCell ref="E38:F38"/>
    <mergeCell ref="E40:F40"/>
    <mergeCell ref="E47:F47"/>
    <mergeCell ref="E33:F33"/>
    <mergeCell ref="E34:F34"/>
    <mergeCell ref="E39:F39"/>
    <mergeCell ref="E41:F41"/>
    <mergeCell ref="E45:F45"/>
    <mergeCell ref="E46:F46"/>
    <mergeCell ref="E42:F42"/>
    <mergeCell ref="E43:F43"/>
    <mergeCell ref="E44:F44"/>
    <mergeCell ref="E21:F21"/>
  </mergeCells>
  <pageMargins left="0.47244094488188981" right="0.11811023622047245" top="0.39370078740157483" bottom="0" header="0" footer="0"/>
  <pageSetup paperSize="9" orientation="portrait" blackAndWhite="1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FC1467"/>
  </sheetPr>
  <dimension ref="B1:AL50"/>
  <sheetViews>
    <sheetView showGridLines="0" showRowColHeaders="0" zoomScaleNormal="100" workbookViewId="0">
      <selection activeCell="T21" sqref="T21"/>
    </sheetView>
  </sheetViews>
  <sheetFormatPr defaultRowHeight="18.75"/>
  <cols>
    <col min="1" max="1" width="25.625" style="51" customWidth="1"/>
    <col min="2" max="3" width="4.625" style="51" customWidth="1"/>
    <col min="4" max="4" width="3.5" style="53" customWidth="1"/>
    <col min="5" max="5" width="9" style="51"/>
    <col min="6" max="6" width="12.375" style="51" customWidth="1"/>
    <col min="7" max="24" width="3.125" style="52" customWidth="1"/>
    <col min="25" max="25" width="6.125" style="53" customWidth="1"/>
    <col min="26" max="26" width="6.25" style="53" customWidth="1"/>
    <col min="27" max="27" width="4.625" style="53" customWidth="1"/>
    <col min="28" max="28" width="4.625" style="51" customWidth="1"/>
    <col min="29" max="29" width="4.625" style="51" hidden="1" customWidth="1"/>
    <col min="30" max="30" width="4.875" style="53" hidden="1" customWidth="1"/>
    <col min="31" max="38" width="4.625" style="53" hidden="1" customWidth="1"/>
    <col min="39" max="39" width="4.625" style="51" customWidth="1"/>
    <col min="40" max="16384" width="9" style="51"/>
  </cols>
  <sheetData>
    <row r="1" spans="2:38" ht="20.100000000000001" customHeight="1">
      <c r="B1" s="89"/>
      <c r="C1" s="89"/>
      <c r="D1" s="91"/>
      <c r="E1" s="89"/>
      <c r="F1" s="89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1"/>
      <c r="Z1" s="91"/>
      <c r="AA1" s="91"/>
      <c r="AB1" s="89"/>
    </row>
    <row r="2" spans="2:38" ht="18" customHeight="1">
      <c r="B2" s="89"/>
      <c r="C2" s="83"/>
      <c r="D2" s="85"/>
      <c r="E2" s="83"/>
      <c r="F2" s="83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5"/>
      <c r="Z2" s="85"/>
      <c r="AA2" s="472"/>
      <c r="AB2" s="89"/>
    </row>
    <row r="3" spans="2:38" ht="20.100000000000001" customHeight="1">
      <c r="B3" s="89"/>
      <c r="C3" s="83"/>
      <c r="D3" s="755" t="s">
        <v>294</v>
      </c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  <c r="V3" s="755"/>
      <c r="W3" s="755"/>
      <c r="X3" s="755"/>
      <c r="Y3" s="755"/>
      <c r="Z3" s="755"/>
      <c r="AA3" s="472"/>
      <c r="AB3" s="89"/>
    </row>
    <row r="4" spans="2:38" ht="20.100000000000001" customHeight="1">
      <c r="B4" s="89"/>
      <c r="C4" s="83"/>
      <c r="D4" s="755" t="str">
        <f>"ชั้น"&amp;ข้อมูลพื้นฐาน!T6 &amp;"        "&amp; "ภาคเรียนที่ " &amp;" " &amp;ข้อมูลพื้นฐาน!T5&amp;"       "&amp; "ปีการศึกษา" &amp;"  "&amp; ข้อมูลพื้นฐาน!X5</f>
        <v>ชั้นมัธยมศึกษาปีที่  1        ภาคเรียนที่  1       ปีการศึกษา  2566</v>
      </c>
      <c r="E4" s="755"/>
      <c r="F4" s="755"/>
      <c r="G4" s="755"/>
      <c r="H4" s="755"/>
      <c r="I4" s="755"/>
      <c r="J4" s="755"/>
      <c r="K4" s="755"/>
      <c r="L4" s="755"/>
      <c r="M4" s="755"/>
      <c r="N4" s="755"/>
      <c r="O4" s="755"/>
      <c r="P4" s="755"/>
      <c r="Q4" s="755"/>
      <c r="R4" s="755"/>
      <c r="S4" s="755"/>
      <c r="T4" s="755"/>
      <c r="U4" s="755"/>
      <c r="V4" s="755"/>
      <c r="W4" s="755"/>
      <c r="X4" s="755"/>
      <c r="Y4" s="755"/>
      <c r="Z4" s="755"/>
      <c r="AA4" s="472"/>
      <c r="AB4" s="89"/>
    </row>
    <row r="5" spans="2:38" ht="3.95" customHeight="1">
      <c r="B5" s="89"/>
      <c r="C5" s="83"/>
      <c r="D5" s="85"/>
      <c r="E5" s="83"/>
      <c r="F5" s="83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5"/>
      <c r="Z5" s="85"/>
      <c r="AA5" s="85"/>
      <c r="AB5" s="89"/>
    </row>
    <row r="6" spans="2:38" ht="20.100000000000001" customHeight="1">
      <c r="B6" s="89"/>
      <c r="C6" s="83"/>
      <c r="D6" s="763" t="s">
        <v>32</v>
      </c>
      <c r="E6" s="738" t="s">
        <v>34</v>
      </c>
      <c r="F6" s="728"/>
      <c r="G6" s="760" t="s">
        <v>15</v>
      </c>
      <c r="H6" s="762"/>
      <c r="I6" s="762"/>
      <c r="J6" s="762"/>
      <c r="K6" s="762"/>
      <c r="L6" s="762"/>
      <c r="M6" s="762"/>
      <c r="N6" s="762"/>
      <c r="O6" s="762"/>
      <c r="P6" s="762"/>
      <c r="Q6" s="762"/>
      <c r="R6" s="762"/>
      <c r="S6" s="762"/>
      <c r="T6" s="762"/>
      <c r="U6" s="762"/>
      <c r="V6" s="762"/>
      <c r="W6" s="762"/>
      <c r="X6" s="762"/>
      <c r="Y6" s="765" t="s">
        <v>61</v>
      </c>
      <c r="Z6" s="764" t="s">
        <v>10</v>
      </c>
      <c r="AA6" s="86"/>
      <c r="AB6" s="89"/>
    </row>
    <row r="7" spans="2:38" ht="16.5" customHeight="1">
      <c r="B7" s="89"/>
      <c r="C7" s="83"/>
      <c r="D7" s="763"/>
      <c r="E7" s="739"/>
      <c r="F7" s="740"/>
      <c r="G7" s="760">
        <v>1</v>
      </c>
      <c r="H7" s="762"/>
      <c r="I7" s="762"/>
      <c r="J7" s="761"/>
      <c r="K7" s="760">
        <v>2</v>
      </c>
      <c r="L7" s="761"/>
      <c r="M7" s="343">
        <v>3</v>
      </c>
      <c r="N7" s="760">
        <v>4</v>
      </c>
      <c r="O7" s="761"/>
      <c r="P7" s="760">
        <v>5</v>
      </c>
      <c r="Q7" s="761"/>
      <c r="R7" s="760">
        <v>6</v>
      </c>
      <c r="S7" s="761"/>
      <c r="T7" s="760">
        <v>7</v>
      </c>
      <c r="U7" s="762"/>
      <c r="V7" s="761"/>
      <c r="W7" s="760">
        <v>8</v>
      </c>
      <c r="X7" s="761"/>
      <c r="Y7" s="766"/>
      <c r="Z7" s="764"/>
      <c r="AA7" s="86"/>
      <c r="AB7" s="89"/>
    </row>
    <row r="8" spans="2:38" ht="18" customHeight="1">
      <c r="B8" s="89"/>
      <c r="C8" s="83"/>
      <c r="D8" s="763"/>
      <c r="E8" s="739"/>
      <c r="F8" s="740"/>
      <c r="G8" s="349">
        <v>1.1000000000000001</v>
      </c>
      <c r="H8" s="349">
        <v>1.2</v>
      </c>
      <c r="I8" s="349">
        <v>1.3</v>
      </c>
      <c r="J8" s="349">
        <v>1.4</v>
      </c>
      <c r="K8" s="349">
        <v>2.1</v>
      </c>
      <c r="L8" s="349">
        <v>2.2000000000000002</v>
      </c>
      <c r="M8" s="349">
        <v>3.1</v>
      </c>
      <c r="N8" s="349">
        <v>4.0999999999999996</v>
      </c>
      <c r="O8" s="350">
        <v>4.2</v>
      </c>
      <c r="P8" s="350">
        <v>5.0999999999999996</v>
      </c>
      <c r="Q8" s="350">
        <v>5.2</v>
      </c>
      <c r="R8" s="349">
        <v>6.1</v>
      </c>
      <c r="S8" s="349">
        <v>6.2</v>
      </c>
      <c r="T8" s="349">
        <v>7.1</v>
      </c>
      <c r="U8" s="349">
        <v>7.2</v>
      </c>
      <c r="V8" s="349">
        <v>7.3</v>
      </c>
      <c r="W8" s="349">
        <v>8.1</v>
      </c>
      <c r="X8" s="349">
        <v>8.1999999999999993</v>
      </c>
      <c r="Y8" s="766"/>
      <c r="Z8" s="764"/>
      <c r="AA8" s="86"/>
      <c r="AB8" s="89"/>
    </row>
    <row r="9" spans="2:38" s="254" customFormat="1" ht="17.45" customHeight="1">
      <c r="B9" s="340"/>
      <c r="C9" s="341"/>
      <c r="D9" s="320" t="str">
        <f>IF(ข้อมูลนร.2!D7="","",ข้อมูลนร.2!D7)</f>
        <v>1</v>
      </c>
      <c r="E9" s="753" t="str">
        <f>IF(ข้อมูลนร.2!G7="","",ข้อมูลนร.2!G7)</f>
        <v>เด็กชายเหลือง  ดอทคอม</v>
      </c>
      <c r="F9" s="754"/>
      <c r="G9" s="342">
        <v>2</v>
      </c>
      <c r="H9" s="342">
        <v>2</v>
      </c>
      <c r="I9" s="342">
        <v>2</v>
      </c>
      <c r="J9" s="342">
        <v>2</v>
      </c>
      <c r="K9" s="342">
        <v>2</v>
      </c>
      <c r="L9" s="342">
        <v>2</v>
      </c>
      <c r="M9" s="342">
        <v>2</v>
      </c>
      <c r="N9" s="342">
        <v>2</v>
      </c>
      <c r="O9" s="342">
        <v>2</v>
      </c>
      <c r="P9" s="342">
        <v>2</v>
      </c>
      <c r="Q9" s="342">
        <v>2</v>
      </c>
      <c r="R9" s="342">
        <v>2</v>
      </c>
      <c r="S9" s="342">
        <v>2</v>
      </c>
      <c r="T9" s="342">
        <v>2</v>
      </c>
      <c r="U9" s="342">
        <v>2</v>
      </c>
      <c r="V9" s="342">
        <v>2</v>
      </c>
      <c r="W9" s="342">
        <v>2</v>
      </c>
      <c r="X9" s="342">
        <v>2</v>
      </c>
      <c r="Y9" s="343">
        <f>IF(D9="","",AD9)</f>
        <v>2</v>
      </c>
      <c r="Z9" s="344" t="str">
        <f>IF(Y9="","",IF(AD9&gt;=3,"ดีเยี่ยม",IF(AD9&gt;=2,"ดี",IF(AD9&gt;=1,"ผ่าน","ไม่ผ่าน"))))</f>
        <v>ดี</v>
      </c>
      <c r="AA9" s="345"/>
      <c r="AB9" s="346"/>
      <c r="AD9" s="516">
        <f>IF(G9="","",ROUND((AVERAGE(AE9:AL9)),0))</f>
        <v>2</v>
      </c>
      <c r="AE9" s="253">
        <f>IF(G9="","",ROUND((AVERAGE(G9:J9)),1))</f>
        <v>2</v>
      </c>
      <c r="AF9" s="253">
        <f>IF(G9="","",ROUND((AVERAGE(K9:L9)),1))</f>
        <v>2</v>
      </c>
      <c r="AG9" s="253">
        <f>IF(M9="","",M9)</f>
        <v>2</v>
      </c>
      <c r="AH9" s="253">
        <f>IF(G9="","",ROUND((AVERAGE(N9:O9)),1))</f>
        <v>2</v>
      </c>
      <c r="AI9" s="253">
        <f>IF(G9="","",ROUND((AVERAGE(P9:Q9)),1))</f>
        <v>2</v>
      </c>
      <c r="AJ9" s="253">
        <f>IF(G9="","",ROUND((AVERAGE(R9:S9)),1))</f>
        <v>2</v>
      </c>
      <c r="AK9" s="253">
        <f>IF(G9="","",ROUND((AVERAGE(T9:V9)),1))</f>
        <v>2</v>
      </c>
      <c r="AL9" s="253">
        <f>IF(G9="","",ROUND((AVERAGE(W9:X9)),1))</f>
        <v>2</v>
      </c>
    </row>
    <row r="10" spans="2:38" s="254" customFormat="1" ht="17.45" customHeight="1">
      <c r="B10" s="340"/>
      <c r="C10" s="341"/>
      <c r="D10" s="319" t="str">
        <f>IF(ข้อมูลนร.2!D8="","",ข้อมูลนร.2!D8)</f>
        <v>2</v>
      </c>
      <c r="E10" s="753" t="str">
        <f>IF(ข้อมูลนร.2!G8="","",ข้อมูลนร.2!G8)</f>
        <v>เด็กชายชมพู  ดอทคอม</v>
      </c>
      <c r="F10" s="754"/>
      <c r="G10" s="342">
        <v>2</v>
      </c>
      <c r="H10" s="342">
        <v>2</v>
      </c>
      <c r="I10" s="342">
        <v>2</v>
      </c>
      <c r="J10" s="342">
        <v>2</v>
      </c>
      <c r="K10" s="342">
        <v>3</v>
      </c>
      <c r="L10" s="342">
        <v>2</v>
      </c>
      <c r="M10" s="342">
        <v>2</v>
      </c>
      <c r="N10" s="342">
        <v>2</v>
      </c>
      <c r="O10" s="342">
        <v>3</v>
      </c>
      <c r="P10" s="342">
        <v>2</v>
      </c>
      <c r="Q10" s="342">
        <v>2</v>
      </c>
      <c r="R10" s="342">
        <v>2</v>
      </c>
      <c r="S10" s="342">
        <v>2</v>
      </c>
      <c r="T10" s="342">
        <v>3</v>
      </c>
      <c r="U10" s="342">
        <v>2</v>
      </c>
      <c r="V10" s="342">
        <v>2</v>
      </c>
      <c r="W10" s="342">
        <v>3</v>
      </c>
      <c r="X10" s="342">
        <v>3</v>
      </c>
      <c r="Y10" s="343">
        <f t="shared" ref="Y10:Y48" si="0">IF(D10="","",AD10)</f>
        <v>2</v>
      </c>
      <c r="Z10" s="344" t="str">
        <f t="shared" ref="Z10:Z48" si="1">IF(Y10="","",IF(AD10&gt;=2.5,"ดีเยี่ยม",IF(AD10&gt;=1.5,"ดี",IF(AD10&gt;=1,"ผ่าน","ไม่ผ่าน"))))</f>
        <v>ดี</v>
      </c>
      <c r="AA10" s="345"/>
      <c r="AB10" s="347"/>
      <c r="AD10" s="516">
        <f t="shared" ref="AD10:AD48" si="2">IF(G10="","",ROUND((AVERAGE(AE10:AL10)),0))</f>
        <v>2</v>
      </c>
      <c r="AE10" s="253">
        <f t="shared" ref="AE10:AE48" si="3">IF(G10="","",ROUND((AVERAGE(G10:J10)),1))</f>
        <v>2</v>
      </c>
      <c r="AF10" s="253">
        <f t="shared" ref="AF10:AF48" si="4">IF(G10="","",ROUND((AVERAGE(K10:L10)),1))</f>
        <v>2.5</v>
      </c>
      <c r="AG10" s="253">
        <f t="shared" ref="AG10:AG48" si="5">IF(M10="","",M10)</f>
        <v>2</v>
      </c>
      <c r="AH10" s="253">
        <f t="shared" ref="AH10:AH48" si="6">IF(G10="","",ROUND((AVERAGE(N10:O10)),1))</f>
        <v>2.5</v>
      </c>
      <c r="AI10" s="253">
        <f t="shared" ref="AI10:AI48" si="7">IF(G10="","",ROUND((AVERAGE(P10:Q10)),1))</f>
        <v>2</v>
      </c>
      <c r="AJ10" s="253">
        <f t="shared" ref="AJ10:AJ48" si="8">IF(G10="","",ROUND((AVERAGE(R10:S10)),1))</f>
        <v>2</v>
      </c>
      <c r="AK10" s="253">
        <f t="shared" ref="AK10:AK48" si="9">IF(G10="","",ROUND((AVERAGE(T10:V10)),1))</f>
        <v>2.2999999999999998</v>
      </c>
      <c r="AL10" s="253">
        <f t="shared" ref="AL10:AL48" si="10">IF(G10="","",ROUND((AVERAGE(W10:X10)),1))</f>
        <v>3</v>
      </c>
    </row>
    <row r="11" spans="2:38" s="254" customFormat="1" ht="17.45" customHeight="1">
      <c r="B11" s="340"/>
      <c r="C11" s="341"/>
      <c r="D11" s="319" t="str">
        <f>IF(ข้อมูลนร.2!D9="","",ข้อมูลนร.2!D9)</f>
        <v>3</v>
      </c>
      <c r="E11" s="753" t="str">
        <f>IF(ข้อมูลนร.2!G9="","",ข้อมูลนร.2!G9)</f>
        <v>เด็กชายเขียว  ดอทคอม</v>
      </c>
      <c r="F11" s="754"/>
      <c r="G11" s="342">
        <v>2</v>
      </c>
      <c r="H11" s="342">
        <v>2</v>
      </c>
      <c r="I11" s="342">
        <v>2</v>
      </c>
      <c r="J11" s="342">
        <v>2</v>
      </c>
      <c r="K11" s="342">
        <v>3</v>
      </c>
      <c r="L11" s="342">
        <v>2</v>
      </c>
      <c r="M11" s="342">
        <v>2</v>
      </c>
      <c r="N11" s="342">
        <v>2</v>
      </c>
      <c r="O11" s="342">
        <v>3</v>
      </c>
      <c r="P11" s="342">
        <v>2</v>
      </c>
      <c r="Q11" s="342">
        <v>2</v>
      </c>
      <c r="R11" s="342">
        <v>2</v>
      </c>
      <c r="S11" s="342">
        <v>2</v>
      </c>
      <c r="T11" s="342">
        <v>3</v>
      </c>
      <c r="U11" s="342">
        <v>2</v>
      </c>
      <c r="V11" s="342">
        <v>2</v>
      </c>
      <c r="W11" s="342">
        <v>3</v>
      </c>
      <c r="X11" s="342">
        <v>3</v>
      </c>
      <c r="Y11" s="343">
        <f t="shared" si="0"/>
        <v>2</v>
      </c>
      <c r="Z11" s="344" t="str">
        <f t="shared" si="1"/>
        <v>ดี</v>
      </c>
      <c r="AA11" s="345"/>
      <c r="AB11" s="340"/>
      <c r="AD11" s="516">
        <f t="shared" si="2"/>
        <v>2</v>
      </c>
      <c r="AE11" s="253">
        <f t="shared" si="3"/>
        <v>2</v>
      </c>
      <c r="AF11" s="253">
        <f t="shared" si="4"/>
        <v>2.5</v>
      </c>
      <c r="AG11" s="253">
        <f t="shared" si="5"/>
        <v>2</v>
      </c>
      <c r="AH11" s="253">
        <f t="shared" si="6"/>
        <v>2.5</v>
      </c>
      <c r="AI11" s="253">
        <f t="shared" si="7"/>
        <v>2</v>
      </c>
      <c r="AJ11" s="253">
        <f t="shared" si="8"/>
        <v>2</v>
      </c>
      <c r="AK11" s="253">
        <f t="shared" si="9"/>
        <v>2.2999999999999998</v>
      </c>
      <c r="AL11" s="253">
        <f t="shared" si="10"/>
        <v>3</v>
      </c>
    </row>
    <row r="12" spans="2:38" s="254" customFormat="1" ht="17.45" customHeight="1">
      <c r="B12" s="340"/>
      <c r="C12" s="341"/>
      <c r="D12" s="319" t="str">
        <f>IF(ข้อมูลนร.2!D10="","",ข้อมูลนร.2!D10)</f>
        <v/>
      </c>
      <c r="E12" s="753" t="str">
        <f>IF(ข้อมูลนร.2!G10="","",ข้อมูลนร.2!G10)</f>
        <v/>
      </c>
      <c r="F12" s="754"/>
      <c r="G12" s="342">
        <v>2</v>
      </c>
      <c r="H12" s="342">
        <v>2</v>
      </c>
      <c r="I12" s="342">
        <v>2</v>
      </c>
      <c r="J12" s="342">
        <v>2</v>
      </c>
      <c r="K12" s="342">
        <v>3</v>
      </c>
      <c r="L12" s="342">
        <v>2</v>
      </c>
      <c r="M12" s="342">
        <v>2</v>
      </c>
      <c r="N12" s="342">
        <v>2</v>
      </c>
      <c r="O12" s="342">
        <v>3</v>
      </c>
      <c r="P12" s="342">
        <v>2</v>
      </c>
      <c r="Q12" s="342">
        <v>2</v>
      </c>
      <c r="R12" s="342">
        <v>2</v>
      </c>
      <c r="S12" s="342">
        <v>2</v>
      </c>
      <c r="T12" s="342">
        <v>3</v>
      </c>
      <c r="U12" s="342">
        <v>2</v>
      </c>
      <c r="V12" s="342">
        <v>2</v>
      </c>
      <c r="W12" s="342">
        <v>3</v>
      </c>
      <c r="X12" s="342">
        <v>3</v>
      </c>
      <c r="Y12" s="343" t="str">
        <f t="shared" si="0"/>
        <v/>
      </c>
      <c r="Z12" s="344" t="str">
        <f t="shared" si="1"/>
        <v/>
      </c>
      <c r="AA12" s="345"/>
      <c r="AB12" s="340"/>
      <c r="AD12" s="516">
        <f t="shared" si="2"/>
        <v>2</v>
      </c>
      <c r="AE12" s="253">
        <f t="shared" si="3"/>
        <v>2</v>
      </c>
      <c r="AF12" s="253">
        <f t="shared" si="4"/>
        <v>2.5</v>
      </c>
      <c r="AG12" s="253">
        <f t="shared" si="5"/>
        <v>2</v>
      </c>
      <c r="AH12" s="253">
        <f t="shared" si="6"/>
        <v>2.5</v>
      </c>
      <c r="AI12" s="253">
        <f t="shared" si="7"/>
        <v>2</v>
      </c>
      <c r="AJ12" s="253">
        <f t="shared" si="8"/>
        <v>2</v>
      </c>
      <c r="AK12" s="253">
        <f t="shared" si="9"/>
        <v>2.2999999999999998</v>
      </c>
      <c r="AL12" s="253">
        <f t="shared" si="10"/>
        <v>3</v>
      </c>
    </row>
    <row r="13" spans="2:38" s="254" customFormat="1" ht="17.45" customHeight="1">
      <c r="B13" s="340"/>
      <c r="C13" s="341"/>
      <c r="D13" s="319" t="str">
        <f>IF(ข้อมูลนร.2!D11="","",ข้อมูลนร.2!D11)</f>
        <v/>
      </c>
      <c r="E13" s="753" t="str">
        <f>IF(ข้อมูลนร.2!G11="","",ข้อมูลนร.2!G11)</f>
        <v/>
      </c>
      <c r="F13" s="754"/>
      <c r="G13" s="342">
        <v>2</v>
      </c>
      <c r="H13" s="342">
        <v>2</v>
      </c>
      <c r="I13" s="342">
        <v>2</v>
      </c>
      <c r="J13" s="342">
        <v>2</v>
      </c>
      <c r="K13" s="342">
        <v>3</v>
      </c>
      <c r="L13" s="342">
        <v>2</v>
      </c>
      <c r="M13" s="342">
        <v>2</v>
      </c>
      <c r="N13" s="342">
        <v>2</v>
      </c>
      <c r="O13" s="342">
        <v>3</v>
      </c>
      <c r="P13" s="342">
        <v>2</v>
      </c>
      <c r="Q13" s="342">
        <v>2</v>
      </c>
      <c r="R13" s="342">
        <v>2</v>
      </c>
      <c r="S13" s="342">
        <v>2</v>
      </c>
      <c r="T13" s="342">
        <v>3</v>
      </c>
      <c r="U13" s="342">
        <v>2</v>
      </c>
      <c r="V13" s="342">
        <v>2</v>
      </c>
      <c r="W13" s="342">
        <v>3</v>
      </c>
      <c r="X13" s="342">
        <v>3</v>
      </c>
      <c r="Y13" s="343" t="str">
        <f t="shared" si="0"/>
        <v/>
      </c>
      <c r="Z13" s="344" t="str">
        <f t="shared" si="1"/>
        <v/>
      </c>
      <c r="AA13" s="345"/>
      <c r="AB13" s="340"/>
      <c r="AD13" s="516">
        <f t="shared" si="2"/>
        <v>2</v>
      </c>
      <c r="AE13" s="253">
        <f t="shared" si="3"/>
        <v>2</v>
      </c>
      <c r="AF13" s="253">
        <f t="shared" si="4"/>
        <v>2.5</v>
      </c>
      <c r="AG13" s="253">
        <f t="shared" si="5"/>
        <v>2</v>
      </c>
      <c r="AH13" s="253">
        <f t="shared" si="6"/>
        <v>2.5</v>
      </c>
      <c r="AI13" s="253">
        <f t="shared" si="7"/>
        <v>2</v>
      </c>
      <c r="AJ13" s="253">
        <f t="shared" si="8"/>
        <v>2</v>
      </c>
      <c r="AK13" s="253">
        <f t="shared" si="9"/>
        <v>2.2999999999999998</v>
      </c>
      <c r="AL13" s="253">
        <f t="shared" si="10"/>
        <v>3</v>
      </c>
    </row>
    <row r="14" spans="2:38" s="254" customFormat="1" ht="17.45" customHeight="1">
      <c r="B14" s="340"/>
      <c r="C14" s="341"/>
      <c r="D14" s="319" t="str">
        <f>IF(ข้อมูลนร.2!D12="","",ข้อมูลนร.2!D12)</f>
        <v/>
      </c>
      <c r="E14" s="753" t="str">
        <f>IF(ข้อมูลนร.2!G12="","",ข้อมูลนร.2!G12)</f>
        <v/>
      </c>
      <c r="F14" s="754"/>
      <c r="G14" s="342">
        <v>2</v>
      </c>
      <c r="H14" s="342">
        <v>2</v>
      </c>
      <c r="I14" s="342">
        <v>2</v>
      </c>
      <c r="J14" s="342">
        <v>2</v>
      </c>
      <c r="K14" s="342">
        <v>3</v>
      </c>
      <c r="L14" s="342">
        <v>2</v>
      </c>
      <c r="M14" s="342">
        <v>2</v>
      </c>
      <c r="N14" s="342">
        <v>2</v>
      </c>
      <c r="O14" s="342">
        <v>3</v>
      </c>
      <c r="P14" s="342">
        <v>2</v>
      </c>
      <c r="Q14" s="342">
        <v>2</v>
      </c>
      <c r="R14" s="342">
        <v>2</v>
      </c>
      <c r="S14" s="342">
        <v>2</v>
      </c>
      <c r="T14" s="342">
        <v>3</v>
      </c>
      <c r="U14" s="342">
        <v>2</v>
      </c>
      <c r="V14" s="342">
        <v>2</v>
      </c>
      <c r="W14" s="342">
        <v>3</v>
      </c>
      <c r="X14" s="342">
        <v>3</v>
      </c>
      <c r="Y14" s="343" t="str">
        <f t="shared" si="0"/>
        <v/>
      </c>
      <c r="Z14" s="344" t="str">
        <f t="shared" si="1"/>
        <v/>
      </c>
      <c r="AA14" s="345"/>
      <c r="AB14" s="340"/>
      <c r="AD14" s="516">
        <f t="shared" si="2"/>
        <v>2</v>
      </c>
      <c r="AE14" s="253">
        <f t="shared" si="3"/>
        <v>2</v>
      </c>
      <c r="AF14" s="253">
        <f t="shared" si="4"/>
        <v>2.5</v>
      </c>
      <c r="AG14" s="253">
        <f t="shared" si="5"/>
        <v>2</v>
      </c>
      <c r="AH14" s="253">
        <f t="shared" si="6"/>
        <v>2.5</v>
      </c>
      <c r="AI14" s="253">
        <f t="shared" si="7"/>
        <v>2</v>
      </c>
      <c r="AJ14" s="253">
        <f t="shared" si="8"/>
        <v>2</v>
      </c>
      <c r="AK14" s="253">
        <f t="shared" si="9"/>
        <v>2.2999999999999998</v>
      </c>
      <c r="AL14" s="253">
        <f t="shared" si="10"/>
        <v>3</v>
      </c>
    </row>
    <row r="15" spans="2:38" s="254" customFormat="1" ht="17.45" customHeight="1">
      <c r="B15" s="340"/>
      <c r="C15" s="341"/>
      <c r="D15" s="319" t="str">
        <f>IF(ข้อมูลนร.2!D13="","",ข้อมูลนร.2!D13)</f>
        <v/>
      </c>
      <c r="E15" s="753" t="str">
        <f>IF(ข้อมูลนร.2!G13="","",ข้อมูลนร.2!G13)</f>
        <v/>
      </c>
      <c r="F15" s="754"/>
      <c r="G15" s="342">
        <v>2</v>
      </c>
      <c r="H15" s="342">
        <v>2</v>
      </c>
      <c r="I15" s="342">
        <v>2</v>
      </c>
      <c r="J15" s="342">
        <v>2</v>
      </c>
      <c r="K15" s="342">
        <v>3</v>
      </c>
      <c r="L15" s="342">
        <v>2</v>
      </c>
      <c r="M15" s="342">
        <v>2</v>
      </c>
      <c r="N15" s="342">
        <v>2</v>
      </c>
      <c r="O15" s="342">
        <v>3</v>
      </c>
      <c r="P15" s="342">
        <v>2</v>
      </c>
      <c r="Q15" s="342">
        <v>2</v>
      </c>
      <c r="R15" s="342">
        <v>2</v>
      </c>
      <c r="S15" s="342">
        <v>2</v>
      </c>
      <c r="T15" s="342">
        <v>3</v>
      </c>
      <c r="U15" s="342">
        <v>2</v>
      </c>
      <c r="V15" s="342">
        <v>2</v>
      </c>
      <c r="W15" s="342">
        <v>3</v>
      </c>
      <c r="X15" s="342">
        <v>3</v>
      </c>
      <c r="Y15" s="343" t="str">
        <f t="shared" si="0"/>
        <v/>
      </c>
      <c r="Z15" s="344" t="str">
        <f t="shared" si="1"/>
        <v/>
      </c>
      <c r="AA15" s="345"/>
      <c r="AB15" s="340"/>
      <c r="AD15" s="516">
        <f t="shared" si="2"/>
        <v>2</v>
      </c>
      <c r="AE15" s="253">
        <f t="shared" si="3"/>
        <v>2</v>
      </c>
      <c r="AF15" s="253">
        <f t="shared" si="4"/>
        <v>2.5</v>
      </c>
      <c r="AG15" s="253">
        <f t="shared" si="5"/>
        <v>2</v>
      </c>
      <c r="AH15" s="253">
        <f t="shared" si="6"/>
        <v>2.5</v>
      </c>
      <c r="AI15" s="253">
        <f t="shared" si="7"/>
        <v>2</v>
      </c>
      <c r="AJ15" s="253">
        <f t="shared" si="8"/>
        <v>2</v>
      </c>
      <c r="AK15" s="253">
        <f t="shared" si="9"/>
        <v>2.2999999999999998</v>
      </c>
      <c r="AL15" s="253">
        <f t="shared" si="10"/>
        <v>3</v>
      </c>
    </row>
    <row r="16" spans="2:38" s="254" customFormat="1" ht="17.45" customHeight="1">
      <c r="B16" s="340"/>
      <c r="C16" s="341"/>
      <c r="D16" s="319" t="str">
        <f>IF(ข้อมูลนร.2!D14="","",ข้อมูลนร.2!D14)</f>
        <v/>
      </c>
      <c r="E16" s="753" t="str">
        <f>IF(ข้อมูลนร.2!G14="","",ข้อมูลนร.2!G14)</f>
        <v/>
      </c>
      <c r="F16" s="754"/>
      <c r="G16" s="342">
        <v>2</v>
      </c>
      <c r="H16" s="342">
        <v>2</v>
      </c>
      <c r="I16" s="342">
        <v>2</v>
      </c>
      <c r="J16" s="342">
        <v>2</v>
      </c>
      <c r="K16" s="342">
        <v>3</v>
      </c>
      <c r="L16" s="342">
        <v>2</v>
      </c>
      <c r="M16" s="342">
        <v>2</v>
      </c>
      <c r="N16" s="342">
        <v>2</v>
      </c>
      <c r="O16" s="342">
        <v>3</v>
      </c>
      <c r="P16" s="342">
        <v>2</v>
      </c>
      <c r="Q16" s="342">
        <v>2</v>
      </c>
      <c r="R16" s="342">
        <v>2</v>
      </c>
      <c r="S16" s="342">
        <v>2</v>
      </c>
      <c r="T16" s="342">
        <v>3</v>
      </c>
      <c r="U16" s="342">
        <v>2</v>
      </c>
      <c r="V16" s="342">
        <v>2</v>
      </c>
      <c r="W16" s="342">
        <v>3</v>
      </c>
      <c r="X16" s="342">
        <v>3</v>
      </c>
      <c r="Y16" s="343" t="str">
        <f t="shared" si="0"/>
        <v/>
      </c>
      <c r="Z16" s="344" t="str">
        <f t="shared" si="1"/>
        <v/>
      </c>
      <c r="AA16" s="345"/>
      <c r="AB16" s="340"/>
      <c r="AD16" s="516">
        <f t="shared" si="2"/>
        <v>2</v>
      </c>
      <c r="AE16" s="253">
        <f t="shared" si="3"/>
        <v>2</v>
      </c>
      <c r="AF16" s="253">
        <f t="shared" si="4"/>
        <v>2.5</v>
      </c>
      <c r="AG16" s="253">
        <f t="shared" si="5"/>
        <v>2</v>
      </c>
      <c r="AH16" s="253">
        <f t="shared" si="6"/>
        <v>2.5</v>
      </c>
      <c r="AI16" s="253">
        <f t="shared" si="7"/>
        <v>2</v>
      </c>
      <c r="AJ16" s="253">
        <f t="shared" si="8"/>
        <v>2</v>
      </c>
      <c r="AK16" s="253">
        <f t="shared" si="9"/>
        <v>2.2999999999999998</v>
      </c>
      <c r="AL16" s="253">
        <f t="shared" si="10"/>
        <v>3</v>
      </c>
    </row>
    <row r="17" spans="2:38" s="254" customFormat="1" ht="17.45" customHeight="1">
      <c r="B17" s="340"/>
      <c r="C17" s="341"/>
      <c r="D17" s="319" t="str">
        <f>IF(ข้อมูลนร.2!D15="","",ข้อมูลนร.2!D15)</f>
        <v/>
      </c>
      <c r="E17" s="753" t="str">
        <f>IF(ข้อมูลนร.2!G15="","",ข้อมูลนร.2!G15)</f>
        <v/>
      </c>
      <c r="F17" s="754"/>
      <c r="G17" s="342">
        <v>2</v>
      </c>
      <c r="H17" s="342">
        <v>2</v>
      </c>
      <c r="I17" s="342">
        <v>2</v>
      </c>
      <c r="J17" s="342">
        <v>2</v>
      </c>
      <c r="K17" s="342">
        <v>3</v>
      </c>
      <c r="L17" s="342">
        <v>2</v>
      </c>
      <c r="M17" s="342">
        <v>2</v>
      </c>
      <c r="N17" s="342">
        <v>2</v>
      </c>
      <c r="O17" s="342">
        <v>3</v>
      </c>
      <c r="P17" s="342">
        <v>2</v>
      </c>
      <c r="Q17" s="342">
        <v>2</v>
      </c>
      <c r="R17" s="342">
        <v>2</v>
      </c>
      <c r="S17" s="342">
        <v>2</v>
      </c>
      <c r="T17" s="342">
        <v>3</v>
      </c>
      <c r="U17" s="342">
        <v>2</v>
      </c>
      <c r="V17" s="342">
        <v>2</v>
      </c>
      <c r="W17" s="342">
        <v>3</v>
      </c>
      <c r="X17" s="342">
        <v>3</v>
      </c>
      <c r="Y17" s="343" t="str">
        <f t="shared" si="0"/>
        <v/>
      </c>
      <c r="Z17" s="344" t="str">
        <f t="shared" si="1"/>
        <v/>
      </c>
      <c r="AA17" s="345"/>
      <c r="AB17" s="340"/>
      <c r="AD17" s="516">
        <f t="shared" si="2"/>
        <v>2</v>
      </c>
      <c r="AE17" s="253">
        <f t="shared" si="3"/>
        <v>2</v>
      </c>
      <c r="AF17" s="253">
        <f t="shared" si="4"/>
        <v>2.5</v>
      </c>
      <c r="AG17" s="253">
        <f t="shared" si="5"/>
        <v>2</v>
      </c>
      <c r="AH17" s="253">
        <f t="shared" si="6"/>
        <v>2.5</v>
      </c>
      <c r="AI17" s="253">
        <f t="shared" si="7"/>
        <v>2</v>
      </c>
      <c r="AJ17" s="253">
        <f t="shared" si="8"/>
        <v>2</v>
      </c>
      <c r="AK17" s="253">
        <f t="shared" si="9"/>
        <v>2.2999999999999998</v>
      </c>
      <c r="AL17" s="253">
        <f t="shared" si="10"/>
        <v>3</v>
      </c>
    </row>
    <row r="18" spans="2:38" s="254" customFormat="1" ht="17.45" customHeight="1">
      <c r="B18" s="340"/>
      <c r="C18" s="341"/>
      <c r="D18" s="319" t="str">
        <f>IF(ข้อมูลนร.2!D16="","",ข้อมูลนร.2!D16)</f>
        <v/>
      </c>
      <c r="E18" s="753" t="str">
        <f>IF(ข้อมูลนร.2!G16="","",ข้อมูลนร.2!G16)</f>
        <v/>
      </c>
      <c r="F18" s="754"/>
      <c r="G18" s="342">
        <v>2</v>
      </c>
      <c r="H18" s="342">
        <v>2</v>
      </c>
      <c r="I18" s="342">
        <v>2</v>
      </c>
      <c r="J18" s="342">
        <v>2</v>
      </c>
      <c r="K18" s="342">
        <v>3</v>
      </c>
      <c r="L18" s="342">
        <v>2</v>
      </c>
      <c r="M18" s="342">
        <v>2</v>
      </c>
      <c r="N18" s="342">
        <v>2</v>
      </c>
      <c r="O18" s="342">
        <v>3</v>
      </c>
      <c r="P18" s="342">
        <v>2</v>
      </c>
      <c r="Q18" s="342">
        <v>2</v>
      </c>
      <c r="R18" s="342">
        <v>2</v>
      </c>
      <c r="S18" s="342">
        <v>2</v>
      </c>
      <c r="T18" s="342">
        <v>3</v>
      </c>
      <c r="U18" s="342">
        <v>2</v>
      </c>
      <c r="V18" s="342">
        <v>2</v>
      </c>
      <c r="W18" s="342">
        <v>3</v>
      </c>
      <c r="X18" s="342">
        <v>3</v>
      </c>
      <c r="Y18" s="343" t="str">
        <f t="shared" si="0"/>
        <v/>
      </c>
      <c r="Z18" s="344" t="str">
        <f t="shared" si="1"/>
        <v/>
      </c>
      <c r="AA18" s="345"/>
      <c r="AB18" s="340"/>
      <c r="AD18" s="516">
        <f t="shared" si="2"/>
        <v>2</v>
      </c>
      <c r="AE18" s="253">
        <f t="shared" si="3"/>
        <v>2</v>
      </c>
      <c r="AF18" s="253">
        <f t="shared" si="4"/>
        <v>2.5</v>
      </c>
      <c r="AG18" s="253">
        <f t="shared" si="5"/>
        <v>2</v>
      </c>
      <c r="AH18" s="253">
        <f t="shared" si="6"/>
        <v>2.5</v>
      </c>
      <c r="AI18" s="253">
        <f t="shared" si="7"/>
        <v>2</v>
      </c>
      <c r="AJ18" s="253">
        <f t="shared" si="8"/>
        <v>2</v>
      </c>
      <c r="AK18" s="253">
        <f t="shared" si="9"/>
        <v>2.2999999999999998</v>
      </c>
      <c r="AL18" s="253">
        <f t="shared" si="10"/>
        <v>3</v>
      </c>
    </row>
    <row r="19" spans="2:38" s="254" customFormat="1" ht="17.45" customHeight="1">
      <c r="B19" s="340"/>
      <c r="C19" s="341"/>
      <c r="D19" s="319" t="str">
        <f>IF(ข้อมูลนร.2!D17="","",ข้อมูลนร.2!D17)</f>
        <v/>
      </c>
      <c r="E19" s="753" t="str">
        <f>IF(ข้อมูลนร.2!G17="","",ข้อมูลนร.2!G17)</f>
        <v/>
      </c>
      <c r="F19" s="754"/>
      <c r="G19" s="342">
        <v>2</v>
      </c>
      <c r="H19" s="342">
        <v>2</v>
      </c>
      <c r="I19" s="342">
        <v>2</v>
      </c>
      <c r="J19" s="342">
        <v>2</v>
      </c>
      <c r="K19" s="342">
        <v>3</v>
      </c>
      <c r="L19" s="342">
        <v>2</v>
      </c>
      <c r="M19" s="342">
        <v>2</v>
      </c>
      <c r="N19" s="342">
        <v>2</v>
      </c>
      <c r="O19" s="342">
        <v>3</v>
      </c>
      <c r="P19" s="342">
        <v>2</v>
      </c>
      <c r="Q19" s="342">
        <v>2</v>
      </c>
      <c r="R19" s="342">
        <v>2</v>
      </c>
      <c r="S19" s="342">
        <v>2</v>
      </c>
      <c r="T19" s="342">
        <v>3</v>
      </c>
      <c r="U19" s="342">
        <v>2</v>
      </c>
      <c r="V19" s="342">
        <v>2</v>
      </c>
      <c r="W19" s="342">
        <v>3</v>
      </c>
      <c r="X19" s="342">
        <v>3</v>
      </c>
      <c r="Y19" s="343" t="str">
        <f t="shared" si="0"/>
        <v/>
      </c>
      <c r="Z19" s="344" t="str">
        <f t="shared" si="1"/>
        <v/>
      </c>
      <c r="AA19" s="345"/>
      <c r="AB19" s="340"/>
      <c r="AD19" s="516">
        <f t="shared" si="2"/>
        <v>2</v>
      </c>
      <c r="AE19" s="253">
        <f t="shared" si="3"/>
        <v>2</v>
      </c>
      <c r="AF19" s="253">
        <f t="shared" si="4"/>
        <v>2.5</v>
      </c>
      <c r="AG19" s="253">
        <f t="shared" si="5"/>
        <v>2</v>
      </c>
      <c r="AH19" s="253">
        <f t="shared" si="6"/>
        <v>2.5</v>
      </c>
      <c r="AI19" s="253">
        <f t="shared" si="7"/>
        <v>2</v>
      </c>
      <c r="AJ19" s="253">
        <f t="shared" si="8"/>
        <v>2</v>
      </c>
      <c r="AK19" s="253">
        <f t="shared" si="9"/>
        <v>2.2999999999999998</v>
      </c>
      <c r="AL19" s="253">
        <f t="shared" si="10"/>
        <v>3</v>
      </c>
    </row>
    <row r="20" spans="2:38" s="254" customFormat="1" ht="17.45" customHeight="1">
      <c r="B20" s="340"/>
      <c r="C20" s="341"/>
      <c r="D20" s="319" t="str">
        <f>IF(ข้อมูลนร.2!D18="","",ข้อมูลนร.2!D18)</f>
        <v/>
      </c>
      <c r="E20" s="753" t="str">
        <f>IF(ข้อมูลนร.2!G18="","",ข้อมูลนร.2!G18)</f>
        <v/>
      </c>
      <c r="F20" s="754"/>
      <c r="G20" s="342">
        <v>2</v>
      </c>
      <c r="H20" s="342">
        <v>2</v>
      </c>
      <c r="I20" s="342">
        <v>2</v>
      </c>
      <c r="J20" s="342">
        <v>2</v>
      </c>
      <c r="K20" s="342">
        <v>3</v>
      </c>
      <c r="L20" s="342">
        <v>2</v>
      </c>
      <c r="M20" s="342">
        <v>2</v>
      </c>
      <c r="N20" s="342">
        <v>2</v>
      </c>
      <c r="O20" s="342">
        <v>3</v>
      </c>
      <c r="P20" s="342">
        <v>2</v>
      </c>
      <c r="Q20" s="342">
        <v>2</v>
      </c>
      <c r="R20" s="342">
        <v>2</v>
      </c>
      <c r="S20" s="342">
        <v>2</v>
      </c>
      <c r="T20" s="342">
        <v>3</v>
      </c>
      <c r="U20" s="342">
        <v>2</v>
      </c>
      <c r="V20" s="342">
        <v>2</v>
      </c>
      <c r="W20" s="342">
        <v>3</v>
      </c>
      <c r="X20" s="342">
        <v>3</v>
      </c>
      <c r="Y20" s="343" t="str">
        <f t="shared" si="0"/>
        <v/>
      </c>
      <c r="Z20" s="344" t="str">
        <f t="shared" si="1"/>
        <v/>
      </c>
      <c r="AA20" s="345"/>
      <c r="AB20" s="340"/>
      <c r="AD20" s="516">
        <f t="shared" si="2"/>
        <v>2</v>
      </c>
      <c r="AE20" s="253">
        <f t="shared" si="3"/>
        <v>2</v>
      </c>
      <c r="AF20" s="253">
        <f t="shared" si="4"/>
        <v>2.5</v>
      </c>
      <c r="AG20" s="253">
        <f t="shared" si="5"/>
        <v>2</v>
      </c>
      <c r="AH20" s="253">
        <f t="shared" si="6"/>
        <v>2.5</v>
      </c>
      <c r="AI20" s="253">
        <f t="shared" si="7"/>
        <v>2</v>
      </c>
      <c r="AJ20" s="253">
        <f t="shared" si="8"/>
        <v>2</v>
      </c>
      <c r="AK20" s="253">
        <f t="shared" si="9"/>
        <v>2.2999999999999998</v>
      </c>
      <c r="AL20" s="253">
        <f t="shared" si="10"/>
        <v>3</v>
      </c>
    </row>
    <row r="21" spans="2:38" s="254" customFormat="1" ht="17.45" customHeight="1">
      <c r="B21" s="340"/>
      <c r="C21" s="341"/>
      <c r="D21" s="319" t="str">
        <f>IF(ข้อมูลนร.2!D19="","",ข้อมูลนร.2!D19)</f>
        <v/>
      </c>
      <c r="E21" s="753" t="str">
        <f>IF(ข้อมูลนร.2!G19="","",ข้อมูลนร.2!G19)</f>
        <v/>
      </c>
      <c r="F21" s="754"/>
      <c r="G21" s="342">
        <v>2</v>
      </c>
      <c r="H21" s="342">
        <v>2</v>
      </c>
      <c r="I21" s="342">
        <v>2</v>
      </c>
      <c r="J21" s="342">
        <v>2</v>
      </c>
      <c r="K21" s="342">
        <v>3</v>
      </c>
      <c r="L21" s="342">
        <v>2</v>
      </c>
      <c r="M21" s="342">
        <v>2</v>
      </c>
      <c r="N21" s="342">
        <v>2</v>
      </c>
      <c r="O21" s="342">
        <v>3</v>
      </c>
      <c r="P21" s="342">
        <v>2</v>
      </c>
      <c r="Q21" s="342">
        <v>2</v>
      </c>
      <c r="R21" s="342">
        <v>2</v>
      </c>
      <c r="S21" s="342">
        <v>2</v>
      </c>
      <c r="T21" s="342">
        <v>3</v>
      </c>
      <c r="U21" s="342">
        <v>2</v>
      </c>
      <c r="V21" s="342">
        <v>2</v>
      </c>
      <c r="W21" s="342">
        <v>3</v>
      </c>
      <c r="X21" s="342">
        <v>3</v>
      </c>
      <c r="Y21" s="343" t="str">
        <f t="shared" si="0"/>
        <v/>
      </c>
      <c r="Z21" s="344" t="str">
        <f t="shared" si="1"/>
        <v/>
      </c>
      <c r="AA21" s="345"/>
      <c r="AB21" s="340"/>
      <c r="AD21" s="516">
        <f t="shared" si="2"/>
        <v>2</v>
      </c>
      <c r="AE21" s="253">
        <f t="shared" si="3"/>
        <v>2</v>
      </c>
      <c r="AF21" s="253">
        <f t="shared" si="4"/>
        <v>2.5</v>
      </c>
      <c r="AG21" s="253">
        <f t="shared" si="5"/>
        <v>2</v>
      </c>
      <c r="AH21" s="253">
        <f t="shared" si="6"/>
        <v>2.5</v>
      </c>
      <c r="AI21" s="253">
        <f t="shared" si="7"/>
        <v>2</v>
      </c>
      <c r="AJ21" s="253">
        <f t="shared" si="8"/>
        <v>2</v>
      </c>
      <c r="AK21" s="253">
        <f t="shared" si="9"/>
        <v>2.2999999999999998</v>
      </c>
      <c r="AL21" s="253">
        <f t="shared" si="10"/>
        <v>3</v>
      </c>
    </row>
    <row r="22" spans="2:38" s="254" customFormat="1" ht="17.45" customHeight="1">
      <c r="B22" s="340"/>
      <c r="C22" s="341"/>
      <c r="D22" s="319" t="str">
        <f>IF(ข้อมูลนร.2!D20="","",ข้อมูลนร.2!D20)</f>
        <v/>
      </c>
      <c r="E22" s="753" t="str">
        <f>IF(ข้อมูลนร.2!G20="","",ข้อมูลนร.2!G20)</f>
        <v/>
      </c>
      <c r="F22" s="754"/>
      <c r="G22" s="342">
        <v>2</v>
      </c>
      <c r="H22" s="342">
        <v>2</v>
      </c>
      <c r="I22" s="342">
        <v>2</v>
      </c>
      <c r="J22" s="342">
        <v>2</v>
      </c>
      <c r="K22" s="342">
        <v>3</v>
      </c>
      <c r="L22" s="342">
        <v>2</v>
      </c>
      <c r="M22" s="342">
        <v>2</v>
      </c>
      <c r="N22" s="342">
        <v>2</v>
      </c>
      <c r="O22" s="342">
        <v>3</v>
      </c>
      <c r="P22" s="342">
        <v>2</v>
      </c>
      <c r="Q22" s="342">
        <v>2</v>
      </c>
      <c r="R22" s="342">
        <v>2</v>
      </c>
      <c r="S22" s="342">
        <v>2</v>
      </c>
      <c r="T22" s="342">
        <v>3</v>
      </c>
      <c r="U22" s="342">
        <v>2</v>
      </c>
      <c r="V22" s="342">
        <v>2</v>
      </c>
      <c r="W22" s="342">
        <v>3</v>
      </c>
      <c r="X22" s="342">
        <v>3</v>
      </c>
      <c r="Y22" s="343" t="str">
        <f t="shared" si="0"/>
        <v/>
      </c>
      <c r="Z22" s="344" t="str">
        <f t="shared" si="1"/>
        <v/>
      </c>
      <c r="AA22" s="345"/>
      <c r="AB22" s="340"/>
      <c r="AD22" s="516">
        <f t="shared" si="2"/>
        <v>2</v>
      </c>
      <c r="AE22" s="253">
        <f t="shared" si="3"/>
        <v>2</v>
      </c>
      <c r="AF22" s="253">
        <f t="shared" si="4"/>
        <v>2.5</v>
      </c>
      <c r="AG22" s="253">
        <f t="shared" si="5"/>
        <v>2</v>
      </c>
      <c r="AH22" s="253">
        <f t="shared" si="6"/>
        <v>2.5</v>
      </c>
      <c r="AI22" s="253">
        <f t="shared" si="7"/>
        <v>2</v>
      </c>
      <c r="AJ22" s="253">
        <f t="shared" si="8"/>
        <v>2</v>
      </c>
      <c r="AK22" s="253">
        <f t="shared" si="9"/>
        <v>2.2999999999999998</v>
      </c>
      <c r="AL22" s="253">
        <f t="shared" si="10"/>
        <v>3</v>
      </c>
    </row>
    <row r="23" spans="2:38" s="254" customFormat="1" ht="17.45" customHeight="1">
      <c r="B23" s="340"/>
      <c r="C23" s="341"/>
      <c r="D23" s="319" t="str">
        <f>IF(ข้อมูลนร.2!D21="","",ข้อมูลนร.2!D21)</f>
        <v/>
      </c>
      <c r="E23" s="753" t="str">
        <f>IF(ข้อมูลนร.2!G21="","",ข้อมูลนร.2!G21)</f>
        <v/>
      </c>
      <c r="F23" s="754"/>
      <c r="G23" s="342">
        <v>3</v>
      </c>
      <c r="H23" s="342">
        <v>3</v>
      </c>
      <c r="I23" s="342">
        <v>3</v>
      </c>
      <c r="J23" s="342">
        <v>3</v>
      </c>
      <c r="K23" s="342">
        <v>3</v>
      </c>
      <c r="L23" s="342">
        <v>3</v>
      </c>
      <c r="M23" s="342">
        <v>3</v>
      </c>
      <c r="N23" s="342">
        <v>3</v>
      </c>
      <c r="O23" s="342">
        <v>3</v>
      </c>
      <c r="P23" s="342">
        <v>3</v>
      </c>
      <c r="Q23" s="342">
        <v>3</v>
      </c>
      <c r="R23" s="342">
        <v>3</v>
      </c>
      <c r="S23" s="342">
        <v>3</v>
      </c>
      <c r="T23" s="342">
        <v>3</v>
      </c>
      <c r="U23" s="342">
        <v>3</v>
      </c>
      <c r="V23" s="342">
        <v>3</v>
      </c>
      <c r="W23" s="342">
        <v>3</v>
      </c>
      <c r="X23" s="342">
        <v>3</v>
      </c>
      <c r="Y23" s="343" t="str">
        <f t="shared" si="0"/>
        <v/>
      </c>
      <c r="Z23" s="344" t="str">
        <f t="shared" si="1"/>
        <v/>
      </c>
      <c r="AA23" s="345"/>
      <c r="AB23" s="340"/>
      <c r="AD23" s="516">
        <f t="shared" si="2"/>
        <v>3</v>
      </c>
      <c r="AE23" s="253">
        <f t="shared" si="3"/>
        <v>3</v>
      </c>
      <c r="AF23" s="253">
        <f t="shared" si="4"/>
        <v>3</v>
      </c>
      <c r="AG23" s="253">
        <f t="shared" si="5"/>
        <v>3</v>
      </c>
      <c r="AH23" s="253">
        <f t="shared" si="6"/>
        <v>3</v>
      </c>
      <c r="AI23" s="253">
        <f t="shared" si="7"/>
        <v>3</v>
      </c>
      <c r="AJ23" s="253">
        <f t="shared" si="8"/>
        <v>3</v>
      </c>
      <c r="AK23" s="253">
        <f t="shared" si="9"/>
        <v>3</v>
      </c>
      <c r="AL23" s="253">
        <f t="shared" si="10"/>
        <v>3</v>
      </c>
    </row>
    <row r="24" spans="2:38" s="254" customFormat="1" ht="17.45" customHeight="1">
      <c r="B24" s="340"/>
      <c r="C24" s="341"/>
      <c r="D24" s="319" t="str">
        <f>IF(ข้อมูลนร.2!D22="","",ข้อมูลนร.2!D22)</f>
        <v/>
      </c>
      <c r="E24" s="753" t="str">
        <f>IF(ข้อมูลนร.2!G22="","",ข้อมูลนร.2!G22)</f>
        <v/>
      </c>
      <c r="F24" s="754"/>
      <c r="G24" s="342">
        <v>3</v>
      </c>
      <c r="H24" s="342">
        <v>3</v>
      </c>
      <c r="I24" s="342">
        <v>3</v>
      </c>
      <c r="J24" s="342">
        <v>3</v>
      </c>
      <c r="K24" s="342">
        <v>3</v>
      </c>
      <c r="L24" s="342">
        <v>3</v>
      </c>
      <c r="M24" s="342">
        <v>3</v>
      </c>
      <c r="N24" s="342">
        <v>3</v>
      </c>
      <c r="O24" s="342">
        <v>3</v>
      </c>
      <c r="P24" s="342">
        <v>3</v>
      </c>
      <c r="Q24" s="342">
        <v>3</v>
      </c>
      <c r="R24" s="342">
        <v>3</v>
      </c>
      <c r="S24" s="342">
        <v>3</v>
      </c>
      <c r="T24" s="342">
        <v>3</v>
      </c>
      <c r="U24" s="342">
        <v>3</v>
      </c>
      <c r="V24" s="342">
        <v>3</v>
      </c>
      <c r="W24" s="342">
        <v>3</v>
      </c>
      <c r="X24" s="342">
        <v>3</v>
      </c>
      <c r="Y24" s="343" t="str">
        <f t="shared" si="0"/>
        <v/>
      </c>
      <c r="Z24" s="344" t="str">
        <f t="shared" si="1"/>
        <v/>
      </c>
      <c r="AA24" s="345"/>
      <c r="AB24" s="340"/>
      <c r="AD24" s="516">
        <f t="shared" si="2"/>
        <v>3</v>
      </c>
      <c r="AE24" s="253">
        <f t="shared" si="3"/>
        <v>3</v>
      </c>
      <c r="AF24" s="253">
        <f t="shared" si="4"/>
        <v>3</v>
      </c>
      <c r="AG24" s="253">
        <f t="shared" si="5"/>
        <v>3</v>
      </c>
      <c r="AH24" s="253">
        <f t="shared" si="6"/>
        <v>3</v>
      </c>
      <c r="AI24" s="253">
        <f t="shared" si="7"/>
        <v>3</v>
      </c>
      <c r="AJ24" s="253">
        <f t="shared" si="8"/>
        <v>3</v>
      </c>
      <c r="AK24" s="253">
        <f t="shared" si="9"/>
        <v>3</v>
      </c>
      <c r="AL24" s="253">
        <f t="shared" si="10"/>
        <v>3</v>
      </c>
    </row>
    <row r="25" spans="2:38" s="254" customFormat="1" ht="17.45" customHeight="1">
      <c r="B25" s="340"/>
      <c r="C25" s="341"/>
      <c r="D25" s="319" t="str">
        <f>IF(ข้อมูลนร.2!D23="","",ข้อมูลนร.2!D23)</f>
        <v/>
      </c>
      <c r="E25" s="753" t="str">
        <f>IF(ข้อมูลนร.2!G23="","",ข้อมูลนร.2!G23)</f>
        <v/>
      </c>
      <c r="F25" s="754"/>
      <c r="G25" s="342">
        <v>3</v>
      </c>
      <c r="H25" s="342">
        <v>3</v>
      </c>
      <c r="I25" s="342">
        <v>3</v>
      </c>
      <c r="J25" s="342">
        <v>3</v>
      </c>
      <c r="K25" s="342">
        <v>3</v>
      </c>
      <c r="L25" s="342">
        <v>3</v>
      </c>
      <c r="M25" s="342">
        <v>3</v>
      </c>
      <c r="N25" s="342">
        <v>3</v>
      </c>
      <c r="O25" s="342">
        <v>3</v>
      </c>
      <c r="P25" s="342">
        <v>3</v>
      </c>
      <c r="Q25" s="342">
        <v>3</v>
      </c>
      <c r="R25" s="342">
        <v>3</v>
      </c>
      <c r="S25" s="342">
        <v>3</v>
      </c>
      <c r="T25" s="342">
        <v>3</v>
      </c>
      <c r="U25" s="342">
        <v>3</v>
      </c>
      <c r="V25" s="342">
        <v>3</v>
      </c>
      <c r="W25" s="342">
        <v>3</v>
      </c>
      <c r="X25" s="342">
        <v>3</v>
      </c>
      <c r="Y25" s="343" t="str">
        <f t="shared" si="0"/>
        <v/>
      </c>
      <c r="Z25" s="344" t="str">
        <f t="shared" si="1"/>
        <v/>
      </c>
      <c r="AA25" s="345"/>
      <c r="AB25" s="340"/>
      <c r="AD25" s="516">
        <f t="shared" si="2"/>
        <v>3</v>
      </c>
      <c r="AE25" s="253">
        <f t="shared" si="3"/>
        <v>3</v>
      </c>
      <c r="AF25" s="253">
        <f t="shared" si="4"/>
        <v>3</v>
      </c>
      <c r="AG25" s="253">
        <f t="shared" si="5"/>
        <v>3</v>
      </c>
      <c r="AH25" s="253">
        <f t="shared" si="6"/>
        <v>3</v>
      </c>
      <c r="AI25" s="253">
        <f t="shared" si="7"/>
        <v>3</v>
      </c>
      <c r="AJ25" s="253">
        <f t="shared" si="8"/>
        <v>3</v>
      </c>
      <c r="AK25" s="253">
        <f t="shared" si="9"/>
        <v>3</v>
      </c>
      <c r="AL25" s="253">
        <f t="shared" si="10"/>
        <v>3</v>
      </c>
    </row>
    <row r="26" spans="2:38" s="254" customFormat="1" ht="17.45" customHeight="1">
      <c r="B26" s="340"/>
      <c r="C26" s="341"/>
      <c r="D26" s="319" t="str">
        <f>IF(ข้อมูลนร.2!D24="","",ข้อมูลนร.2!D24)</f>
        <v/>
      </c>
      <c r="E26" s="753" t="str">
        <f>IF(ข้อมูลนร.2!G24="","",ข้อมูลนร.2!G24)</f>
        <v/>
      </c>
      <c r="F26" s="754"/>
      <c r="G26" s="342">
        <v>3</v>
      </c>
      <c r="H26" s="342">
        <v>3</v>
      </c>
      <c r="I26" s="342">
        <v>3</v>
      </c>
      <c r="J26" s="342">
        <v>3</v>
      </c>
      <c r="K26" s="342">
        <v>3</v>
      </c>
      <c r="L26" s="342">
        <v>3</v>
      </c>
      <c r="M26" s="342">
        <v>3</v>
      </c>
      <c r="N26" s="342">
        <v>3</v>
      </c>
      <c r="O26" s="342">
        <v>3</v>
      </c>
      <c r="P26" s="342">
        <v>3</v>
      </c>
      <c r="Q26" s="342">
        <v>3</v>
      </c>
      <c r="R26" s="342">
        <v>3</v>
      </c>
      <c r="S26" s="342">
        <v>3</v>
      </c>
      <c r="T26" s="342">
        <v>3</v>
      </c>
      <c r="U26" s="342">
        <v>3</v>
      </c>
      <c r="V26" s="342">
        <v>3</v>
      </c>
      <c r="W26" s="342">
        <v>3</v>
      </c>
      <c r="X26" s="342">
        <v>3</v>
      </c>
      <c r="Y26" s="343" t="str">
        <f t="shared" si="0"/>
        <v/>
      </c>
      <c r="Z26" s="344" t="str">
        <f t="shared" si="1"/>
        <v/>
      </c>
      <c r="AA26" s="345"/>
      <c r="AB26" s="340"/>
      <c r="AD26" s="516">
        <f t="shared" si="2"/>
        <v>3</v>
      </c>
      <c r="AE26" s="253">
        <f t="shared" si="3"/>
        <v>3</v>
      </c>
      <c r="AF26" s="253">
        <f t="shared" si="4"/>
        <v>3</v>
      </c>
      <c r="AG26" s="253">
        <f t="shared" si="5"/>
        <v>3</v>
      </c>
      <c r="AH26" s="253">
        <f t="shared" si="6"/>
        <v>3</v>
      </c>
      <c r="AI26" s="253">
        <f t="shared" si="7"/>
        <v>3</v>
      </c>
      <c r="AJ26" s="253">
        <f t="shared" si="8"/>
        <v>3</v>
      </c>
      <c r="AK26" s="253">
        <f t="shared" si="9"/>
        <v>3</v>
      </c>
      <c r="AL26" s="253">
        <f t="shared" si="10"/>
        <v>3</v>
      </c>
    </row>
    <row r="27" spans="2:38" s="254" customFormat="1" ht="17.45" customHeight="1">
      <c r="B27" s="340"/>
      <c r="C27" s="341"/>
      <c r="D27" s="319" t="str">
        <f>IF(ข้อมูลนร.2!D25="","",ข้อมูลนร.2!D25)</f>
        <v/>
      </c>
      <c r="E27" s="753" t="str">
        <f>IF(ข้อมูลนร.2!G25="","",ข้อมูลนร.2!G25)</f>
        <v/>
      </c>
      <c r="F27" s="754"/>
      <c r="G27" s="342">
        <v>3</v>
      </c>
      <c r="H27" s="342">
        <v>3</v>
      </c>
      <c r="I27" s="342">
        <v>3</v>
      </c>
      <c r="J27" s="342">
        <v>3</v>
      </c>
      <c r="K27" s="342">
        <v>3</v>
      </c>
      <c r="L27" s="342">
        <v>3</v>
      </c>
      <c r="M27" s="342">
        <v>3</v>
      </c>
      <c r="N27" s="342">
        <v>3</v>
      </c>
      <c r="O27" s="342">
        <v>3</v>
      </c>
      <c r="P27" s="342">
        <v>3</v>
      </c>
      <c r="Q27" s="342">
        <v>3</v>
      </c>
      <c r="R27" s="342">
        <v>3</v>
      </c>
      <c r="S27" s="342">
        <v>3</v>
      </c>
      <c r="T27" s="342">
        <v>3</v>
      </c>
      <c r="U27" s="342">
        <v>3</v>
      </c>
      <c r="V27" s="342">
        <v>3</v>
      </c>
      <c r="W27" s="342">
        <v>3</v>
      </c>
      <c r="X27" s="342">
        <v>3</v>
      </c>
      <c r="Y27" s="343" t="str">
        <f t="shared" si="0"/>
        <v/>
      </c>
      <c r="Z27" s="344" t="str">
        <f t="shared" si="1"/>
        <v/>
      </c>
      <c r="AA27" s="345"/>
      <c r="AB27" s="340"/>
      <c r="AD27" s="516">
        <f t="shared" si="2"/>
        <v>3</v>
      </c>
      <c r="AE27" s="253">
        <f t="shared" si="3"/>
        <v>3</v>
      </c>
      <c r="AF27" s="253">
        <f t="shared" si="4"/>
        <v>3</v>
      </c>
      <c r="AG27" s="253">
        <f t="shared" si="5"/>
        <v>3</v>
      </c>
      <c r="AH27" s="253">
        <f t="shared" si="6"/>
        <v>3</v>
      </c>
      <c r="AI27" s="253">
        <f t="shared" si="7"/>
        <v>3</v>
      </c>
      <c r="AJ27" s="253">
        <f t="shared" si="8"/>
        <v>3</v>
      </c>
      <c r="AK27" s="253">
        <f t="shared" si="9"/>
        <v>3</v>
      </c>
      <c r="AL27" s="253">
        <f t="shared" si="10"/>
        <v>3</v>
      </c>
    </row>
    <row r="28" spans="2:38" s="254" customFormat="1" ht="17.45" customHeight="1">
      <c r="B28" s="340"/>
      <c r="C28" s="341"/>
      <c r="D28" s="319" t="str">
        <f>IF(ข้อมูลนร.2!D26="","",ข้อมูลนร.2!D26)</f>
        <v/>
      </c>
      <c r="E28" s="753" t="str">
        <f>IF(ข้อมูลนร.2!G26="","",ข้อมูลนร.2!G26)</f>
        <v/>
      </c>
      <c r="F28" s="754"/>
      <c r="G28" s="342">
        <v>3</v>
      </c>
      <c r="H28" s="342">
        <v>3</v>
      </c>
      <c r="I28" s="342">
        <v>3</v>
      </c>
      <c r="J28" s="342">
        <v>3</v>
      </c>
      <c r="K28" s="342">
        <v>3</v>
      </c>
      <c r="L28" s="342">
        <v>3</v>
      </c>
      <c r="M28" s="342">
        <v>3</v>
      </c>
      <c r="N28" s="342">
        <v>3</v>
      </c>
      <c r="O28" s="342">
        <v>3</v>
      </c>
      <c r="P28" s="342">
        <v>3</v>
      </c>
      <c r="Q28" s="342">
        <v>3</v>
      </c>
      <c r="R28" s="342">
        <v>3</v>
      </c>
      <c r="S28" s="342">
        <v>3</v>
      </c>
      <c r="T28" s="342">
        <v>3</v>
      </c>
      <c r="U28" s="342">
        <v>3</v>
      </c>
      <c r="V28" s="342">
        <v>3</v>
      </c>
      <c r="W28" s="342">
        <v>3</v>
      </c>
      <c r="X28" s="342">
        <v>3</v>
      </c>
      <c r="Y28" s="343" t="str">
        <f t="shared" si="0"/>
        <v/>
      </c>
      <c r="Z28" s="344" t="str">
        <f t="shared" si="1"/>
        <v/>
      </c>
      <c r="AA28" s="345"/>
      <c r="AB28" s="340"/>
      <c r="AD28" s="516">
        <f t="shared" si="2"/>
        <v>3</v>
      </c>
      <c r="AE28" s="253">
        <f t="shared" si="3"/>
        <v>3</v>
      </c>
      <c r="AF28" s="253">
        <f t="shared" si="4"/>
        <v>3</v>
      </c>
      <c r="AG28" s="253">
        <f t="shared" si="5"/>
        <v>3</v>
      </c>
      <c r="AH28" s="253">
        <f t="shared" si="6"/>
        <v>3</v>
      </c>
      <c r="AI28" s="253">
        <f t="shared" si="7"/>
        <v>3</v>
      </c>
      <c r="AJ28" s="253">
        <f t="shared" si="8"/>
        <v>3</v>
      </c>
      <c r="AK28" s="253">
        <f t="shared" si="9"/>
        <v>3</v>
      </c>
      <c r="AL28" s="253">
        <f t="shared" si="10"/>
        <v>3</v>
      </c>
    </row>
    <row r="29" spans="2:38" s="254" customFormat="1" ht="17.45" customHeight="1">
      <c r="B29" s="340"/>
      <c r="C29" s="341"/>
      <c r="D29" s="319" t="str">
        <f>IF(ข้อมูลนร.2!D27="","",ข้อมูลนร.2!D27)</f>
        <v/>
      </c>
      <c r="E29" s="753" t="str">
        <f>IF(ข้อมูลนร.2!G27="","",ข้อมูลนร.2!G27)</f>
        <v/>
      </c>
      <c r="F29" s="754"/>
      <c r="G29" s="342">
        <v>3</v>
      </c>
      <c r="H29" s="342">
        <v>3</v>
      </c>
      <c r="I29" s="342">
        <v>3</v>
      </c>
      <c r="J29" s="342">
        <v>3</v>
      </c>
      <c r="K29" s="342">
        <v>3</v>
      </c>
      <c r="L29" s="342">
        <v>3</v>
      </c>
      <c r="M29" s="342">
        <v>3</v>
      </c>
      <c r="N29" s="342">
        <v>3</v>
      </c>
      <c r="O29" s="342">
        <v>3</v>
      </c>
      <c r="P29" s="342">
        <v>3</v>
      </c>
      <c r="Q29" s="342">
        <v>3</v>
      </c>
      <c r="R29" s="342">
        <v>3</v>
      </c>
      <c r="S29" s="342">
        <v>3</v>
      </c>
      <c r="T29" s="342">
        <v>3</v>
      </c>
      <c r="U29" s="342">
        <v>3</v>
      </c>
      <c r="V29" s="342">
        <v>3</v>
      </c>
      <c r="W29" s="342">
        <v>3</v>
      </c>
      <c r="X29" s="342">
        <v>3</v>
      </c>
      <c r="Y29" s="343" t="str">
        <f t="shared" si="0"/>
        <v/>
      </c>
      <c r="Z29" s="344" t="str">
        <f t="shared" si="1"/>
        <v/>
      </c>
      <c r="AA29" s="345"/>
      <c r="AB29" s="340"/>
      <c r="AD29" s="516">
        <f t="shared" si="2"/>
        <v>3</v>
      </c>
      <c r="AE29" s="253">
        <f t="shared" si="3"/>
        <v>3</v>
      </c>
      <c r="AF29" s="253">
        <f t="shared" si="4"/>
        <v>3</v>
      </c>
      <c r="AG29" s="253">
        <f t="shared" si="5"/>
        <v>3</v>
      </c>
      <c r="AH29" s="253">
        <f t="shared" si="6"/>
        <v>3</v>
      </c>
      <c r="AI29" s="253">
        <f t="shared" si="7"/>
        <v>3</v>
      </c>
      <c r="AJ29" s="253">
        <f t="shared" si="8"/>
        <v>3</v>
      </c>
      <c r="AK29" s="253">
        <f t="shared" si="9"/>
        <v>3</v>
      </c>
      <c r="AL29" s="253">
        <f t="shared" si="10"/>
        <v>3</v>
      </c>
    </row>
    <row r="30" spans="2:38" s="254" customFormat="1" ht="17.45" customHeight="1">
      <c r="B30" s="340"/>
      <c r="C30" s="341"/>
      <c r="D30" s="319" t="str">
        <f>IF(ข้อมูลนร.2!D28="","",ข้อมูลนร.2!D28)</f>
        <v/>
      </c>
      <c r="E30" s="753" t="str">
        <f>IF(ข้อมูลนร.2!G28="","",ข้อมูลนร.2!G28)</f>
        <v/>
      </c>
      <c r="F30" s="754"/>
      <c r="G30" s="342">
        <v>3</v>
      </c>
      <c r="H30" s="342">
        <v>3</v>
      </c>
      <c r="I30" s="342">
        <v>3</v>
      </c>
      <c r="J30" s="342">
        <v>3</v>
      </c>
      <c r="K30" s="342">
        <v>3</v>
      </c>
      <c r="L30" s="342">
        <v>3</v>
      </c>
      <c r="M30" s="342">
        <v>3</v>
      </c>
      <c r="N30" s="342">
        <v>3</v>
      </c>
      <c r="O30" s="342">
        <v>3</v>
      </c>
      <c r="P30" s="342">
        <v>3</v>
      </c>
      <c r="Q30" s="342">
        <v>3</v>
      </c>
      <c r="R30" s="342">
        <v>3</v>
      </c>
      <c r="S30" s="342">
        <v>3</v>
      </c>
      <c r="T30" s="342">
        <v>3</v>
      </c>
      <c r="U30" s="342">
        <v>3</v>
      </c>
      <c r="V30" s="342">
        <v>3</v>
      </c>
      <c r="W30" s="342">
        <v>3</v>
      </c>
      <c r="X30" s="342">
        <v>3</v>
      </c>
      <c r="Y30" s="343" t="str">
        <f t="shared" si="0"/>
        <v/>
      </c>
      <c r="Z30" s="344" t="str">
        <f t="shared" si="1"/>
        <v/>
      </c>
      <c r="AA30" s="345"/>
      <c r="AB30" s="340"/>
      <c r="AD30" s="516">
        <f t="shared" si="2"/>
        <v>3</v>
      </c>
      <c r="AE30" s="253">
        <f t="shared" si="3"/>
        <v>3</v>
      </c>
      <c r="AF30" s="253">
        <f t="shared" si="4"/>
        <v>3</v>
      </c>
      <c r="AG30" s="253">
        <f t="shared" si="5"/>
        <v>3</v>
      </c>
      <c r="AH30" s="253">
        <f t="shared" si="6"/>
        <v>3</v>
      </c>
      <c r="AI30" s="253">
        <f t="shared" si="7"/>
        <v>3</v>
      </c>
      <c r="AJ30" s="253">
        <f t="shared" si="8"/>
        <v>3</v>
      </c>
      <c r="AK30" s="253">
        <f t="shared" si="9"/>
        <v>3</v>
      </c>
      <c r="AL30" s="253">
        <f t="shared" si="10"/>
        <v>3</v>
      </c>
    </row>
    <row r="31" spans="2:38" s="254" customFormat="1" ht="17.45" customHeight="1">
      <c r="B31" s="340"/>
      <c r="C31" s="341"/>
      <c r="D31" s="319" t="str">
        <f>IF(ข้อมูลนร.2!D29="","",ข้อมูลนร.2!D29)</f>
        <v/>
      </c>
      <c r="E31" s="753" t="str">
        <f>IF(ข้อมูลนร.2!G29="","",ข้อมูลนร.2!G29)</f>
        <v/>
      </c>
      <c r="F31" s="754"/>
      <c r="G31" s="342">
        <v>3</v>
      </c>
      <c r="H31" s="342">
        <v>3</v>
      </c>
      <c r="I31" s="342">
        <v>3</v>
      </c>
      <c r="J31" s="342">
        <v>3</v>
      </c>
      <c r="K31" s="342">
        <v>3</v>
      </c>
      <c r="L31" s="342">
        <v>3</v>
      </c>
      <c r="M31" s="342">
        <v>3</v>
      </c>
      <c r="N31" s="342">
        <v>3</v>
      </c>
      <c r="O31" s="342">
        <v>3</v>
      </c>
      <c r="P31" s="342">
        <v>3</v>
      </c>
      <c r="Q31" s="342">
        <v>3</v>
      </c>
      <c r="R31" s="342">
        <v>3</v>
      </c>
      <c r="S31" s="342">
        <v>3</v>
      </c>
      <c r="T31" s="342">
        <v>3</v>
      </c>
      <c r="U31" s="342">
        <v>3</v>
      </c>
      <c r="V31" s="342">
        <v>3</v>
      </c>
      <c r="W31" s="342">
        <v>3</v>
      </c>
      <c r="X31" s="342">
        <v>3</v>
      </c>
      <c r="Y31" s="343" t="str">
        <f t="shared" si="0"/>
        <v/>
      </c>
      <c r="Z31" s="344" t="str">
        <f t="shared" si="1"/>
        <v/>
      </c>
      <c r="AA31" s="345"/>
      <c r="AB31" s="340"/>
      <c r="AD31" s="516">
        <f t="shared" si="2"/>
        <v>3</v>
      </c>
      <c r="AE31" s="253">
        <f t="shared" si="3"/>
        <v>3</v>
      </c>
      <c r="AF31" s="253">
        <f t="shared" si="4"/>
        <v>3</v>
      </c>
      <c r="AG31" s="253">
        <f t="shared" si="5"/>
        <v>3</v>
      </c>
      <c r="AH31" s="253">
        <f t="shared" si="6"/>
        <v>3</v>
      </c>
      <c r="AI31" s="253">
        <f t="shared" si="7"/>
        <v>3</v>
      </c>
      <c r="AJ31" s="253">
        <f t="shared" si="8"/>
        <v>3</v>
      </c>
      <c r="AK31" s="253">
        <f t="shared" si="9"/>
        <v>3</v>
      </c>
      <c r="AL31" s="253">
        <f t="shared" si="10"/>
        <v>3</v>
      </c>
    </row>
    <row r="32" spans="2:38" s="254" customFormat="1" ht="17.45" customHeight="1">
      <c r="B32" s="340"/>
      <c r="C32" s="341"/>
      <c r="D32" s="319" t="str">
        <f>IF(ข้อมูลนร.2!D30="","",ข้อมูลนร.2!D30)</f>
        <v/>
      </c>
      <c r="E32" s="753" t="str">
        <f>IF(ข้อมูลนร.2!G30="","",ข้อมูลนร.2!G30)</f>
        <v/>
      </c>
      <c r="F32" s="754"/>
      <c r="G32" s="342">
        <v>3</v>
      </c>
      <c r="H32" s="342">
        <v>3</v>
      </c>
      <c r="I32" s="342">
        <v>3</v>
      </c>
      <c r="J32" s="342">
        <v>3</v>
      </c>
      <c r="K32" s="342">
        <v>3</v>
      </c>
      <c r="L32" s="342">
        <v>3</v>
      </c>
      <c r="M32" s="342">
        <v>3</v>
      </c>
      <c r="N32" s="342">
        <v>3</v>
      </c>
      <c r="O32" s="342">
        <v>3</v>
      </c>
      <c r="P32" s="342">
        <v>3</v>
      </c>
      <c r="Q32" s="342">
        <v>3</v>
      </c>
      <c r="R32" s="342">
        <v>3</v>
      </c>
      <c r="S32" s="342">
        <v>3</v>
      </c>
      <c r="T32" s="342">
        <v>3</v>
      </c>
      <c r="U32" s="342">
        <v>3</v>
      </c>
      <c r="V32" s="342">
        <v>3</v>
      </c>
      <c r="W32" s="342">
        <v>3</v>
      </c>
      <c r="X32" s="342">
        <v>3</v>
      </c>
      <c r="Y32" s="343" t="str">
        <f t="shared" si="0"/>
        <v/>
      </c>
      <c r="Z32" s="344" t="str">
        <f t="shared" si="1"/>
        <v/>
      </c>
      <c r="AA32" s="345"/>
      <c r="AB32" s="340"/>
      <c r="AD32" s="516">
        <f t="shared" si="2"/>
        <v>3</v>
      </c>
      <c r="AE32" s="253">
        <f t="shared" si="3"/>
        <v>3</v>
      </c>
      <c r="AF32" s="253">
        <f t="shared" si="4"/>
        <v>3</v>
      </c>
      <c r="AG32" s="253">
        <f t="shared" si="5"/>
        <v>3</v>
      </c>
      <c r="AH32" s="253">
        <f t="shared" si="6"/>
        <v>3</v>
      </c>
      <c r="AI32" s="253">
        <f t="shared" si="7"/>
        <v>3</v>
      </c>
      <c r="AJ32" s="253">
        <f t="shared" si="8"/>
        <v>3</v>
      </c>
      <c r="AK32" s="253">
        <f t="shared" si="9"/>
        <v>3</v>
      </c>
      <c r="AL32" s="253">
        <f t="shared" si="10"/>
        <v>3</v>
      </c>
    </row>
    <row r="33" spans="2:38" s="254" customFormat="1" ht="17.45" customHeight="1">
      <c r="B33" s="340"/>
      <c r="C33" s="341"/>
      <c r="D33" s="319" t="str">
        <f>IF(ข้อมูลนร.2!D31="","",ข้อมูลนร.2!D31)</f>
        <v/>
      </c>
      <c r="E33" s="753" t="str">
        <f>IF(ข้อมูลนร.2!G31="","",ข้อมูลนร.2!G31)</f>
        <v/>
      </c>
      <c r="F33" s="754"/>
      <c r="G33" s="342">
        <v>3</v>
      </c>
      <c r="H33" s="342">
        <v>3</v>
      </c>
      <c r="I33" s="342">
        <v>3</v>
      </c>
      <c r="J33" s="342">
        <v>3</v>
      </c>
      <c r="K33" s="342">
        <v>3</v>
      </c>
      <c r="L33" s="342">
        <v>3</v>
      </c>
      <c r="M33" s="342">
        <v>3</v>
      </c>
      <c r="N33" s="342">
        <v>3</v>
      </c>
      <c r="O33" s="342">
        <v>3</v>
      </c>
      <c r="P33" s="342">
        <v>3</v>
      </c>
      <c r="Q33" s="342">
        <v>3</v>
      </c>
      <c r="R33" s="342">
        <v>3</v>
      </c>
      <c r="S33" s="342">
        <v>3</v>
      </c>
      <c r="T33" s="342">
        <v>3</v>
      </c>
      <c r="U33" s="342">
        <v>3</v>
      </c>
      <c r="V33" s="342">
        <v>3</v>
      </c>
      <c r="W33" s="342">
        <v>3</v>
      </c>
      <c r="X33" s="342">
        <v>3</v>
      </c>
      <c r="Y33" s="343" t="str">
        <f t="shared" si="0"/>
        <v/>
      </c>
      <c r="Z33" s="344" t="str">
        <f t="shared" si="1"/>
        <v/>
      </c>
      <c r="AA33" s="345"/>
      <c r="AB33" s="340"/>
      <c r="AD33" s="516">
        <f t="shared" si="2"/>
        <v>3</v>
      </c>
      <c r="AE33" s="253">
        <f t="shared" si="3"/>
        <v>3</v>
      </c>
      <c r="AF33" s="253">
        <f t="shared" si="4"/>
        <v>3</v>
      </c>
      <c r="AG33" s="253">
        <f t="shared" si="5"/>
        <v>3</v>
      </c>
      <c r="AH33" s="253">
        <f t="shared" si="6"/>
        <v>3</v>
      </c>
      <c r="AI33" s="253">
        <f t="shared" si="7"/>
        <v>3</v>
      </c>
      <c r="AJ33" s="253">
        <f t="shared" si="8"/>
        <v>3</v>
      </c>
      <c r="AK33" s="253">
        <f t="shared" si="9"/>
        <v>3</v>
      </c>
      <c r="AL33" s="253">
        <f t="shared" si="10"/>
        <v>3</v>
      </c>
    </row>
    <row r="34" spans="2:38" s="254" customFormat="1" ht="17.45" customHeight="1">
      <c r="B34" s="340"/>
      <c r="C34" s="341"/>
      <c r="D34" s="319" t="str">
        <f>IF(ข้อมูลนร.2!D32="","",ข้อมูลนร.2!D32)</f>
        <v/>
      </c>
      <c r="E34" s="753" t="str">
        <f>IF(ข้อมูลนร.2!G32="","",ข้อมูลนร.2!G32)</f>
        <v/>
      </c>
      <c r="F34" s="754"/>
      <c r="G34" s="342">
        <v>3</v>
      </c>
      <c r="H34" s="342">
        <v>3</v>
      </c>
      <c r="I34" s="342">
        <v>3</v>
      </c>
      <c r="J34" s="342">
        <v>3</v>
      </c>
      <c r="K34" s="342">
        <v>3</v>
      </c>
      <c r="L34" s="342">
        <v>3</v>
      </c>
      <c r="M34" s="342">
        <v>3</v>
      </c>
      <c r="N34" s="342">
        <v>3</v>
      </c>
      <c r="O34" s="342">
        <v>3</v>
      </c>
      <c r="P34" s="342">
        <v>3</v>
      </c>
      <c r="Q34" s="342">
        <v>3</v>
      </c>
      <c r="R34" s="342">
        <v>3</v>
      </c>
      <c r="S34" s="342">
        <v>3</v>
      </c>
      <c r="T34" s="342">
        <v>3</v>
      </c>
      <c r="U34" s="342">
        <v>3</v>
      </c>
      <c r="V34" s="342">
        <v>3</v>
      </c>
      <c r="W34" s="342">
        <v>3</v>
      </c>
      <c r="X34" s="342">
        <v>3</v>
      </c>
      <c r="Y34" s="343" t="str">
        <f t="shared" si="0"/>
        <v/>
      </c>
      <c r="Z34" s="344" t="str">
        <f t="shared" si="1"/>
        <v/>
      </c>
      <c r="AA34" s="345"/>
      <c r="AB34" s="340"/>
      <c r="AD34" s="516">
        <f t="shared" si="2"/>
        <v>3</v>
      </c>
      <c r="AE34" s="253">
        <f t="shared" si="3"/>
        <v>3</v>
      </c>
      <c r="AF34" s="253">
        <f t="shared" si="4"/>
        <v>3</v>
      </c>
      <c r="AG34" s="253">
        <f t="shared" si="5"/>
        <v>3</v>
      </c>
      <c r="AH34" s="253">
        <f t="shared" si="6"/>
        <v>3</v>
      </c>
      <c r="AI34" s="253">
        <f t="shared" si="7"/>
        <v>3</v>
      </c>
      <c r="AJ34" s="253">
        <f t="shared" si="8"/>
        <v>3</v>
      </c>
      <c r="AK34" s="253">
        <f t="shared" si="9"/>
        <v>3</v>
      </c>
      <c r="AL34" s="253">
        <f t="shared" si="10"/>
        <v>3</v>
      </c>
    </row>
    <row r="35" spans="2:38" s="254" customFormat="1" ht="17.45" customHeight="1">
      <c r="B35" s="340"/>
      <c r="C35" s="341"/>
      <c r="D35" s="319" t="str">
        <f>IF(ข้อมูลนร.2!D33="","",ข้อมูลนร.2!D33)</f>
        <v/>
      </c>
      <c r="E35" s="753" t="str">
        <f>IF(ข้อมูลนร.2!G33="","",ข้อมูลนร.2!G33)</f>
        <v/>
      </c>
      <c r="F35" s="754"/>
      <c r="G35" s="342">
        <v>3</v>
      </c>
      <c r="H35" s="342">
        <v>3</v>
      </c>
      <c r="I35" s="342">
        <v>3</v>
      </c>
      <c r="J35" s="342">
        <v>3</v>
      </c>
      <c r="K35" s="342">
        <v>3</v>
      </c>
      <c r="L35" s="342">
        <v>3</v>
      </c>
      <c r="M35" s="342">
        <v>3</v>
      </c>
      <c r="N35" s="342">
        <v>3</v>
      </c>
      <c r="O35" s="342">
        <v>3</v>
      </c>
      <c r="P35" s="342">
        <v>3</v>
      </c>
      <c r="Q35" s="342">
        <v>3</v>
      </c>
      <c r="R35" s="342">
        <v>3</v>
      </c>
      <c r="S35" s="342">
        <v>3</v>
      </c>
      <c r="T35" s="342">
        <v>3</v>
      </c>
      <c r="U35" s="342">
        <v>3</v>
      </c>
      <c r="V35" s="342">
        <v>3</v>
      </c>
      <c r="W35" s="342">
        <v>3</v>
      </c>
      <c r="X35" s="342">
        <v>3</v>
      </c>
      <c r="Y35" s="343" t="str">
        <f t="shared" si="0"/>
        <v/>
      </c>
      <c r="Z35" s="344" t="str">
        <f t="shared" si="1"/>
        <v/>
      </c>
      <c r="AA35" s="345"/>
      <c r="AB35" s="340"/>
      <c r="AD35" s="516">
        <f t="shared" si="2"/>
        <v>3</v>
      </c>
      <c r="AE35" s="253">
        <f t="shared" si="3"/>
        <v>3</v>
      </c>
      <c r="AF35" s="253">
        <f t="shared" si="4"/>
        <v>3</v>
      </c>
      <c r="AG35" s="253">
        <f t="shared" si="5"/>
        <v>3</v>
      </c>
      <c r="AH35" s="253">
        <f t="shared" si="6"/>
        <v>3</v>
      </c>
      <c r="AI35" s="253">
        <f t="shared" si="7"/>
        <v>3</v>
      </c>
      <c r="AJ35" s="253">
        <f t="shared" si="8"/>
        <v>3</v>
      </c>
      <c r="AK35" s="253">
        <f t="shared" si="9"/>
        <v>3</v>
      </c>
      <c r="AL35" s="253">
        <f t="shared" si="10"/>
        <v>3</v>
      </c>
    </row>
    <row r="36" spans="2:38" s="254" customFormat="1" ht="17.45" customHeight="1">
      <c r="B36" s="340"/>
      <c r="C36" s="341"/>
      <c r="D36" s="319" t="str">
        <f>IF(ข้อมูลนร.2!D34="","",ข้อมูลนร.2!D34)</f>
        <v/>
      </c>
      <c r="E36" s="753" t="str">
        <f>IF(ข้อมูลนร.2!G34="","",ข้อมูลนร.2!G34)</f>
        <v/>
      </c>
      <c r="F36" s="754"/>
      <c r="G36" s="342">
        <v>3</v>
      </c>
      <c r="H36" s="342">
        <v>3</v>
      </c>
      <c r="I36" s="342">
        <v>3</v>
      </c>
      <c r="J36" s="342">
        <v>3</v>
      </c>
      <c r="K36" s="342">
        <v>3</v>
      </c>
      <c r="L36" s="342">
        <v>3</v>
      </c>
      <c r="M36" s="342">
        <v>3</v>
      </c>
      <c r="N36" s="342">
        <v>3</v>
      </c>
      <c r="O36" s="342">
        <v>3</v>
      </c>
      <c r="P36" s="342">
        <v>3</v>
      </c>
      <c r="Q36" s="342">
        <v>3</v>
      </c>
      <c r="R36" s="342">
        <v>3</v>
      </c>
      <c r="S36" s="342">
        <v>3</v>
      </c>
      <c r="T36" s="342">
        <v>3</v>
      </c>
      <c r="U36" s="342">
        <v>3</v>
      </c>
      <c r="V36" s="342">
        <v>3</v>
      </c>
      <c r="W36" s="342">
        <v>3</v>
      </c>
      <c r="X36" s="342">
        <v>3</v>
      </c>
      <c r="Y36" s="343" t="str">
        <f t="shared" si="0"/>
        <v/>
      </c>
      <c r="Z36" s="344" t="str">
        <f t="shared" si="1"/>
        <v/>
      </c>
      <c r="AA36" s="345"/>
      <c r="AB36" s="340"/>
      <c r="AD36" s="516">
        <f t="shared" si="2"/>
        <v>3</v>
      </c>
      <c r="AE36" s="253">
        <f t="shared" si="3"/>
        <v>3</v>
      </c>
      <c r="AF36" s="253">
        <f t="shared" si="4"/>
        <v>3</v>
      </c>
      <c r="AG36" s="253">
        <f t="shared" si="5"/>
        <v>3</v>
      </c>
      <c r="AH36" s="253">
        <f t="shared" si="6"/>
        <v>3</v>
      </c>
      <c r="AI36" s="253">
        <f t="shared" si="7"/>
        <v>3</v>
      </c>
      <c r="AJ36" s="253">
        <f t="shared" si="8"/>
        <v>3</v>
      </c>
      <c r="AK36" s="253">
        <f t="shared" si="9"/>
        <v>3</v>
      </c>
      <c r="AL36" s="253">
        <f t="shared" si="10"/>
        <v>3</v>
      </c>
    </row>
    <row r="37" spans="2:38" s="254" customFormat="1" ht="17.45" customHeight="1">
      <c r="B37" s="340"/>
      <c r="C37" s="341"/>
      <c r="D37" s="319" t="str">
        <f>IF(ข้อมูลนร.2!D35="","",ข้อมูลนร.2!D35)</f>
        <v/>
      </c>
      <c r="E37" s="753" t="str">
        <f>IF(ข้อมูลนร.2!G35="","",ข้อมูลนร.2!G35)</f>
        <v/>
      </c>
      <c r="F37" s="754"/>
      <c r="G37" s="342">
        <v>3</v>
      </c>
      <c r="H37" s="342">
        <v>3</v>
      </c>
      <c r="I37" s="342">
        <v>3</v>
      </c>
      <c r="J37" s="342">
        <v>3</v>
      </c>
      <c r="K37" s="342">
        <v>3</v>
      </c>
      <c r="L37" s="342">
        <v>3</v>
      </c>
      <c r="M37" s="342">
        <v>3</v>
      </c>
      <c r="N37" s="342">
        <v>3</v>
      </c>
      <c r="O37" s="342">
        <v>3</v>
      </c>
      <c r="P37" s="342">
        <v>3</v>
      </c>
      <c r="Q37" s="342">
        <v>3</v>
      </c>
      <c r="R37" s="342">
        <v>3</v>
      </c>
      <c r="S37" s="342">
        <v>3</v>
      </c>
      <c r="T37" s="342">
        <v>3</v>
      </c>
      <c r="U37" s="342">
        <v>3</v>
      </c>
      <c r="V37" s="342">
        <v>3</v>
      </c>
      <c r="W37" s="342">
        <v>3</v>
      </c>
      <c r="X37" s="342">
        <v>3</v>
      </c>
      <c r="Y37" s="343" t="str">
        <f t="shared" si="0"/>
        <v/>
      </c>
      <c r="Z37" s="344" t="str">
        <f t="shared" si="1"/>
        <v/>
      </c>
      <c r="AA37" s="345"/>
      <c r="AB37" s="340"/>
      <c r="AD37" s="516">
        <f t="shared" si="2"/>
        <v>3</v>
      </c>
      <c r="AE37" s="253">
        <f t="shared" si="3"/>
        <v>3</v>
      </c>
      <c r="AF37" s="253">
        <f t="shared" si="4"/>
        <v>3</v>
      </c>
      <c r="AG37" s="253">
        <f t="shared" si="5"/>
        <v>3</v>
      </c>
      <c r="AH37" s="253">
        <f t="shared" si="6"/>
        <v>3</v>
      </c>
      <c r="AI37" s="253">
        <f t="shared" si="7"/>
        <v>3</v>
      </c>
      <c r="AJ37" s="253">
        <f t="shared" si="8"/>
        <v>3</v>
      </c>
      <c r="AK37" s="253">
        <f t="shared" si="9"/>
        <v>3</v>
      </c>
      <c r="AL37" s="253">
        <f t="shared" si="10"/>
        <v>3</v>
      </c>
    </row>
    <row r="38" spans="2:38" s="254" customFormat="1" ht="17.45" customHeight="1">
      <c r="B38" s="340"/>
      <c r="C38" s="341"/>
      <c r="D38" s="319" t="str">
        <f>IF(ข้อมูลนร.2!D36="","",ข้อมูลนร.2!D36)</f>
        <v/>
      </c>
      <c r="E38" s="753" t="str">
        <f>IF(ข้อมูลนร.2!G36="","",ข้อมูลนร.2!G36)</f>
        <v/>
      </c>
      <c r="F38" s="754"/>
      <c r="G38" s="342">
        <v>3</v>
      </c>
      <c r="H38" s="342">
        <v>3</v>
      </c>
      <c r="I38" s="342">
        <v>3</v>
      </c>
      <c r="J38" s="342">
        <v>3</v>
      </c>
      <c r="K38" s="342">
        <v>3</v>
      </c>
      <c r="L38" s="342">
        <v>3</v>
      </c>
      <c r="M38" s="342">
        <v>3</v>
      </c>
      <c r="N38" s="342">
        <v>3</v>
      </c>
      <c r="O38" s="342">
        <v>3</v>
      </c>
      <c r="P38" s="342">
        <v>3</v>
      </c>
      <c r="Q38" s="342">
        <v>3</v>
      </c>
      <c r="R38" s="342">
        <v>3</v>
      </c>
      <c r="S38" s="342">
        <v>3</v>
      </c>
      <c r="T38" s="342">
        <v>3</v>
      </c>
      <c r="U38" s="342">
        <v>3</v>
      </c>
      <c r="V38" s="342">
        <v>3</v>
      </c>
      <c r="W38" s="342">
        <v>3</v>
      </c>
      <c r="X38" s="342">
        <v>3</v>
      </c>
      <c r="Y38" s="343" t="str">
        <f t="shared" si="0"/>
        <v/>
      </c>
      <c r="Z38" s="344" t="str">
        <f t="shared" si="1"/>
        <v/>
      </c>
      <c r="AA38" s="345"/>
      <c r="AB38" s="340"/>
      <c r="AD38" s="516">
        <f t="shared" si="2"/>
        <v>3</v>
      </c>
      <c r="AE38" s="253">
        <f t="shared" si="3"/>
        <v>3</v>
      </c>
      <c r="AF38" s="253">
        <f t="shared" si="4"/>
        <v>3</v>
      </c>
      <c r="AG38" s="253">
        <f t="shared" si="5"/>
        <v>3</v>
      </c>
      <c r="AH38" s="253">
        <f t="shared" si="6"/>
        <v>3</v>
      </c>
      <c r="AI38" s="253">
        <f t="shared" si="7"/>
        <v>3</v>
      </c>
      <c r="AJ38" s="253">
        <f t="shared" si="8"/>
        <v>3</v>
      </c>
      <c r="AK38" s="253">
        <f t="shared" si="9"/>
        <v>3</v>
      </c>
      <c r="AL38" s="253">
        <f t="shared" si="10"/>
        <v>3</v>
      </c>
    </row>
    <row r="39" spans="2:38" s="254" customFormat="1" ht="17.45" customHeight="1">
      <c r="B39" s="340"/>
      <c r="C39" s="341"/>
      <c r="D39" s="319" t="str">
        <f>IF(ข้อมูลนร.2!D37="","",ข้อมูลนร.2!D37)</f>
        <v/>
      </c>
      <c r="E39" s="753" t="str">
        <f>IF(ข้อมูลนร.2!G37="","",ข้อมูลนร.2!G37)</f>
        <v/>
      </c>
      <c r="F39" s="754"/>
      <c r="G39" s="342">
        <v>3</v>
      </c>
      <c r="H39" s="342">
        <v>3</v>
      </c>
      <c r="I39" s="342">
        <v>3</v>
      </c>
      <c r="J39" s="342">
        <v>3</v>
      </c>
      <c r="K39" s="342">
        <v>3</v>
      </c>
      <c r="L39" s="342">
        <v>3</v>
      </c>
      <c r="M39" s="342">
        <v>3</v>
      </c>
      <c r="N39" s="342">
        <v>3</v>
      </c>
      <c r="O39" s="342">
        <v>3</v>
      </c>
      <c r="P39" s="342">
        <v>3</v>
      </c>
      <c r="Q39" s="342">
        <v>3</v>
      </c>
      <c r="R39" s="342">
        <v>3</v>
      </c>
      <c r="S39" s="342">
        <v>3</v>
      </c>
      <c r="T39" s="342">
        <v>3</v>
      </c>
      <c r="U39" s="342">
        <v>3</v>
      </c>
      <c r="V39" s="342">
        <v>3</v>
      </c>
      <c r="W39" s="342">
        <v>3</v>
      </c>
      <c r="X39" s="342">
        <v>3</v>
      </c>
      <c r="Y39" s="343" t="str">
        <f t="shared" si="0"/>
        <v/>
      </c>
      <c r="Z39" s="344" t="str">
        <f t="shared" si="1"/>
        <v/>
      </c>
      <c r="AA39" s="345"/>
      <c r="AB39" s="340"/>
      <c r="AD39" s="516">
        <f t="shared" si="2"/>
        <v>3</v>
      </c>
      <c r="AE39" s="253">
        <f t="shared" si="3"/>
        <v>3</v>
      </c>
      <c r="AF39" s="253">
        <f t="shared" si="4"/>
        <v>3</v>
      </c>
      <c r="AG39" s="253">
        <f t="shared" si="5"/>
        <v>3</v>
      </c>
      <c r="AH39" s="253">
        <f t="shared" si="6"/>
        <v>3</v>
      </c>
      <c r="AI39" s="253">
        <f t="shared" si="7"/>
        <v>3</v>
      </c>
      <c r="AJ39" s="253">
        <f t="shared" si="8"/>
        <v>3</v>
      </c>
      <c r="AK39" s="253">
        <f t="shared" si="9"/>
        <v>3</v>
      </c>
      <c r="AL39" s="253">
        <f t="shared" si="10"/>
        <v>3</v>
      </c>
    </row>
    <row r="40" spans="2:38" s="254" customFormat="1" ht="17.45" customHeight="1">
      <c r="B40" s="340"/>
      <c r="C40" s="341"/>
      <c r="D40" s="319" t="str">
        <f>IF(ข้อมูลนร.2!D38="","",ข้อมูลนร.2!D38)</f>
        <v/>
      </c>
      <c r="E40" s="753" t="str">
        <f>IF(ข้อมูลนร.2!G38="","",ข้อมูลนร.2!G38)</f>
        <v/>
      </c>
      <c r="F40" s="754"/>
      <c r="G40" s="342">
        <v>3</v>
      </c>
      <c r="H40" s="342">
        <v>3</v>
      </c>
      <c r="I40" s="342">
        <v>3</v>
      </c>
      <c r="J40" s="342">
        <v>3</v>
      </c>
      <c r="K40" s="342">
        <v>3</v>
      </c>
      <c r="L40" s="342">
        <v>3</v>
      </c>
      <c r="M40" s="342">
        <v>3</v>
      </c>
      <c r="N40" s="342">
        <v>3</v>
      </c>
      <c r="O40" s="342">
        <v>3</v>
      </c>
      <c r="P40" s="342">
        <v>3</v>
      </c>
      <c r="Q40" s="342">
        <v>3</v>
      </c>
      <c r="R40" s="342">
        <v>3</v>
      </c>
      <c r="S40" s="342">
        <v>3</v>
      </c>
      <c r="T40" s="342">
        <v>3</v>
      </c>
      <c r="U40" s="342">
        <v>3</v>
      </c>
      <c r="V40" s="342">
        <v>3</v>
      </c>
      <c r="W40" s="342">
        <v>3</v>
      </c>
      <c r="X40" s="342">
        <v>3</v>
      </c>
      <c r="Y40" s="343" t="str">
        <f t="shared" si="0"/>
        <v/>
      </c>
      <c r="Z40" s="344" t="str">
        <f t="shared" si="1"/>
        <v/>
      </c>
      <c r="AA40" s="345"/>
      <c r="AB40" s="340"/>
      <c r="AD40" s="516">
        <f t="shared" si="2"/>
        <v>3</v>
      </c>
      <c r="AE40" s="253">
        <f t="shared" si="3"/>
        <v>3</v>
      </c>
      <c r="AF40" s="253">
        <f t="shared" si="4"/>
        <v>3</v>
      </c>
      <c r="AG40" s="253">
        <f t="shared" si="5"/>
        <v>3</v>
      </c>
      <c r="AH40" s="253">
        <f t="shared" si="6"/>
        <v>3</v>
      </c>
      <c r="AI40" s="253">
        <f t="shared" si="7"/>
        <v>3</v>
      </c>
      <c r="AJ40" s="253">
        <f t="shared" si="8"/>
        <v>3</v>
      </c>
      <c r="AK40" s="253">
        <f t="shared" si="9"/>
        <v>3</v>
      </c>
      <c r="AL40" s="253">
        <f t="shared" si="10"/>
        <v>3</v>
      </c>
    </row>
    <row r="41" spans="2:38" s="254" customFormat="1" ht="17.45" customHeight="1">
      <c r="B41" s="340"/>
      <c r="C41" s="341"/>
      <c r="D41" s="319" t="str">
        <f>IF(ข้อมูลนร.2!D39="","",ข้อมูลนร.2!D39)</f>
        <v/>
      </c>
      <c r="E41" s="753" t="str">
        <f>IF(ข้อมูลนร.2!G39="","",ข้อมูลนร.2!G39)</f>
        <v/>
      </c>
      <c r="F41" s="754"/>
      <c r="G41" s="342">
        <v>3</v>
      </c>
      <c r="H41" s="342">
        <v>3</v>
      </c>
      <c r="I41" s="342">
        <v>3</v>
      </c>
      <c r="J41" s="342">
        <v>3</v>
      </c>
      <c r="K41" s="342">
        <v>3</v>
      </c>
      <c r="L41" s="342">
        <v>3</v>
      </c>
      <c r="M41" s="342">
        <v>3</v>
      </c>
      <c r="N41" s="342">
        <v>3</v>
      </c>
      <c r="O41" s="342">
        <v>3</v>
      </c>
      <c r="P41" s="342">
        <v>3</v>
      </c>
      <c r="Q41" s="342">
        <v>3</v>
      </c>
      <c r="R41" s="342">
        <v>3</v>
      </c>
      <c r="S41" s="342">
        <v>3</v>
      </c>
      <c r="T41" s="342">
        <v>3</v>
      </c>
      <c r="U41" s="342">
        <v>3</v>
      </c>
      <c r="V41" s="342">
        <v>3</v>
      </c>
      <c r="W41" s="342">
        <v>3</v>
      </c>
      <c r="X41" s="342">
        <v>3</v>
      </c>
      <c r="Y41" s="343" t="str">
        <f t="shared" si="0"/>
        <v/>
      </c>
      <c r="Z41" s="344" t="str">
        <f t="shared" si="1"/>
        <v/>
      </c>
      <c r="AA41" s="345"/>
      <c r="AB41" s="340"/>
      <c r="AD41" s="516">
        <f t="shared" si="2"/>
        <v>3</v>
      </c>
      <c r="AE41" s="253">
        <f t="shared" si="3"/>
        <v>3</v>
      </c>
      <c r="AF41" s="253">
        <f t="shared" si="4"/>
        <v>3</v>
      </c>
      <c r="AG41" s="253">
        <f t="shared" si="5"/>
        <v>3</v>
      </c>
      <c r="AH41" s="253">
        <f t="shared" si="6"/>
        <v>3</v>
      </c>
      <c r="AI41" s="253">
        <f t="shared" si="7"/>
        <v>3</v>
      </c>
      <c r="AJ41" s="253">
        <f t="shared" si="8"/>
        <v>3</v>
      </c>
      <c r="AK41" s="253">
        <f t="shared" si="9"/>
        <v>3</v>
      </c>
      <c r="AL41" s="253">
        <f t="shared" si="10"/>
        <v>3</v>
      </c>
    </row>
    <row r="42" spans="2:38" s="254" customFormat="1" ht="17.45" customHeight="1">
      <c r="B42" s="340"/>
      <c r="C42" s="341"/>
      <c r="D42" s="319" t="str">
        <f>IF(ข้อมูลนร.2!D40="","",ข้อมูลนร.2!D40)</f>
        <v/>
      </c>
      <c r="E42" s="753" t="str">
        <f>IF(ข้อมูลนร.2!G40="","",ข้อมูลนร.2!G40)</f>
        <v/>
      </c>
      <c r="F42" s="754"/>
      <c r="G42" s="342">
        <v>3</v>
      </c>
      <c r="H42" s="342">
        <v>3</v>
      </c>
      <c r="I42" s="342">
        <v>3</v>
      </c>
      <c r="J42" s="342">
        <v>3</v>
      </c>
      <c r="K42" s="342">
        <v>3</v>
      </c>
      <c r="L42" s="342">
        <v>3</v>
      </c>
      <c r="M42" s="342">
        <v>3</v>
      </c>
      <c r="N42" s="342">
        <v>3</v>
      </c>
      <c r="O42" s="342">
        <v>3</v>
      </c>
      <c r="P42" s="342">
        <v>3</v>
      </c>
      <c r="Q42" s="342">
        <v>3</v>
      </c>
      <c r="R42" s="342">
        <v>3</v>
      </c>
      <c r="S42" s="342">
        <v>3</v>
      </c>
      <c r="T42" s="342">
        <v>3</v>
      </c>
      <c r="U42" s="342">
        <v>3</v>
      </c>
      <c r="V42" s="342">
        <v>3</v>
      </c>
      <c r="W42" s="342">
        <v>3</v>
      </c>
      <c r="X42" s="342">
        <v>3</v>
      </c>
      <c r="Y42" s="343" t="str">
        <f t="shared" si="0"/>
        <v/>
      </c>
      <c r="Z42" s="344" t="str">
        <f t="shared" si="1"/>
        <v/>
      </c>
      <c r="AA42" s="345"/>
      <c r="AB42" s="340"/>
      <c r="AD42" s="516">
        <f t="shared" si="2"/>
        <v>3</v>
      </c>
      <c r="AE42" s="253">
        <f t="shared" si="3"/>
        <v>3</v>
      </c>
      <c r="AF42" s="253">
        <f t="shared" si="4"/>
        <v>3</v>
      </c>
      <c r="AG42" s="253">
        <f t="shared" si="5"/>
        <v>3</v>
      </c>
      <c r="AH42" s="253">
        <f t="shared" si="6"/>
        <v>3</v>
      </c>
      <c r="AI42" s="253">
        <f t="shared" si="7"/>
        <v>3</v>
      </c>
      <c r="AJ42" s="253">
        <f t="shared" si="8"/>
        <v>3</v>
      </c>
      <c r="AK42" s="253">
        <f t="shared" si="9"/>
        <v>3</v>
      </c>
      <c r="AL42" s="253">
        <f t="shared" si="10"/>
        <v>3</v>
      </c>
    </row>
    <row r="43" spans="2:38" s="254" customFormat="1" ht="17.45" customHeight="1">
      <c r="B43" s="340"/>
      <c r="C43" s="341"/>
      <c r="D43" s="319" t="str">
        <f>IF(ข้อมูลนร.2!D41="","",ข้อมูลนร.2!D41)</f>
        <v/>
      </c>
      <c r="E43" s="753" t="str">
        <f>IF(ข้อมูลนร.2!G41="","",ข้อมูลนร.2!G41)</f>
        <v/>
      </c>
      <c r="F43" s="754"/>
      <c r="G43" s="342">
        <v>3</v>
      </c>
      <c r="H43" s="342">
        <v>3</v>
      </c>
      <c r="I43" s="342">
        <v>3</v>
      </c>
      <c r="J43" s="342">
        <v>3</v>
      </c>
      <c r="K43" s="342">
        <v>3</v>
      </c>
      <c r="L43" s="342">
        <v>3</v>
      </c>
      <c r="M43" s="342">
        <v>3</v>
      </c>
      <c r="N43" s="342">
        <v>3</v>
      </c>
      <c r="O43" s="342">
        <v>3</v>
      </c>
      <c r="P43" s="342">
        <v>3</v>
      </c>
      <c r="Q43" s="342">
        <v>3</v>
      </c>
      <c r="R43" s="342">
        <v>3</v>
      </c>
      <c r="S43" s="342">
        <v>3</v>
      </c>
      <c r="T43" s="342">
        <v>3</v>
      </c>
      <c r="U43" s="342">
        <v>3</v>
      </c>
      <c r="V43" s="342">
        <v>3</v>
      </c>
      <c r="W43" s="342">
        <v>3</v>
      </c>
      <c r="X43" s="342">
        <v>3</v>
      </c>
      <c r="Y43" s="343" t="str">
        <f t="shared" si="0"/>
        <v/>
      </c>
      <c r="Z43" s="344" t="str">
        <f t="shared" si="1"/>
        <v/>
      </c>
      <c r="AA43" s="345"/>
      <c r="AB43" s="340"/>
      <c r="AD43" s="516">
        <f t="shared" si="2"/>
        <v>3</v>
      </c>
      <c r="AE43" s="253">
        <f t="shared" si="3"/>
        <v>3</v>
      </c>
      <c r="AF43" s="253">
        <f t="shared" si="4"/>
        <v>3</v>
      </c>
      <c r="AG43" s="253">
        <f t="shared" si="5"/>
        <v>3</v>
      </c>
      <c r="AH43" s="253">
        <f t="shared" si="6"/>
        <v>3</v>
      </c>
      <c r="AI43" s="253">
        <f t="shared" si="7"/>
        <v>3</v>
      </c>
      <c r="AJ43" s="253">
        <f t="shared" si="8"/>
        <v>3</v>
      </c>
      <c r="AK43" s="253">
        <f t="shared" si="9"/>
        <v>3</v>
      </c>
      <c r="AL43" s="253">
        <f t="shared" si="10"/>
        <v>3</v>
      </c>
    </row>
    <row r="44" spans="2:38" s="254" customFormat="1" ht="17.45" customHeight="1">
      <c r="B44" s="340"/>
      <c r="C44" s="341"/>
      <c r="D44" s="319" t="str">
        <f>IF(ข้อมูลนร.2!D42="","",ข้อมูลนร.2!D42)</f>
        <v/>
      </c>
      <c r="E44" s="753" t="str">
        <f>IF(ข้อมูลนร.2!G42="","",ข้อมูลนร.2!G42)</f>
        <v/>
      </c>
      <c r="F44" s="754"/>
      <c r="G44" s="342">
        <v>3</v>
      </c>
      <c r="H44" s="342">
        <v>3</v>
      </c>
      <c r="I44" s="342">
        <v>3</v>
      </c>
      <c r="J44" s="342">
        <v>3</v>
      </c>
      <c r="K44" s="342">
        <v>3</v>
      </c>
      <c r="L44" s="342">
        <v>3</v>
      </c>
      <c r="M44" s="342">
        <v>3</v>
      </c>
      <c r="N44" s="342">
        <v>3</v>
      </c>
      <c r="O44" s="342">
        <v>3</v>
      </c>
      <c r="P44" s="342">
        <v>3</v>
      </c>
      <c r="Q44" s="342">
        <v>3</v>
      </c>
      <c r="R44" s="342">
        <v>3</v>
      </c>
      <c r="S44" s="342">
        <v>3</v>
      </c>
      <c r="T44" s="342">
        <v>3</v>
      </c>
      <c r="U44" s="342">
        <v>3</v>
      </c>
      <c r="V44" s="342">
        <v>3</v>
      </c>
      <c r="W44" s="342">
        <v>3</v>
      </c>
      <c r="X44" s="342">
        <v>3</v>
      </c>
      <c r="Y44" s="343" t="str">
        <f t="shared" si="0"/>
        <v/>
      </c>
      <c r="Z44" s="344" t="str">
        <f t="shared" si="1"/>
        <v/>
      </c>
      <c r="AA44" s="345"/>
      <c r="AB44" s="340"/>
      <c r="AD44" s="516">
        <f t="shared" si="2"/>
        <v>3</v>
      </c>
      <c r="AE44" s="253">
        <f t="shared" si="3"/>
        <v>3</v>
      </c>
      <c r="AF44" s="253">
        <f t="shared" si="4"/>
        <v>3</v>
      </c>
      <c r="AG44" s="253">
        <f t="shared" si="5"/>
        <v>3</v>
      </c>
      <c r="AH44" s="253">
        <f t="shared" si="6"/>
        <v>3</v>
      </c>
      <c r="AI44" s="253">
        <f t="shared" si="7"/>
        <v>3</v>
      </c>
      <c r="AJ44" s="253">
        <f t="shared" si="8"/>
        <v>3</v>
      </c>
      <c r="AK44" s="253">
        <f t="shared" si="9"/>
        <v>3</v>
      </c>
      <c r="AL44" s="253">
        <f t="shared" si="10"/>
        <v>3</v>
      </c>
    </row>
    <row r="45" spans="2:38" s="254" customFormat="1" ht="17.45" customHeight="1">
      <c r="B45" s="340"/>
      <c r="C45" s="341"/>
      <c r="D45" s="319" t="str">
        <f>IF(ข้อมูลนร.2!D43="","",ข้อมูลนร.2!D43)</f>
        <v/>
      </c>
      <c r="E45" s="753" t="str">
        <f>IF(ข้อมูลนร.2!G43="","",ข้อมูลนร.2!G43)</f>
        <v/>
      </c>
      <c r="F45" s="754"/>
      <c r="G45" s="342">
        <v>3</v>
      </c>
      <c r="H45" s="342">
        <v>3</v>
      </c>
      <c r="I45" s="342">
        <v>3</v>
      </c>
      <c r="J45" s="342">
        <v>3</v>
      </c>
      <c r="K45" s="342">
        <v>3</v>
      </c>
      <c r="L45" s="342">
        <v>3</v>
      </c>
      <c r="M45" s="342">
        <v>3</v>
      </c>
      <c r="N45" s="342">
        <v>3</v>
      </c>
      <c r="O45" s="342">
        <v>3</v>
      </c>
      <c r="P45" s="342">
        <v>3</v>
      </c>
      <c r="Q45" s="342">
        <v>3</v>
      </c>
      <c r="R45" s="342">
        <v>3</v>
      </c>
      <c r="S45" s="342">
        <v>3</v>
      </c>
      <c r="T45" s="342">
        <v>3</v>
      </c>
      <c r="U45" s="342">
        <v>3</v>
      </c>
      <c r="V45" s="342">
        <v>3</v>
      </c>
      <c r="W45" s="342">
        <v>3</v>
      </c>
      <c r="X45" s="342">
        <v>3</v>
      </c>
      <c r="Y45" s="343" t="str">
        <f t="shared" si="0"/>
        <v/>
      </c>
      <c r="Z45" s="344" t="str">
        <f t="shared" si="1"/>
        <v/>
      </c>
      <c r="AA45" s="345"/>
      <c r="AB45" s="340"/>
      <c r="AD45" s="516">
        <f t="shared" si="2"/>
        <v>3</v>
      </c>
      <c r="AE45" s="253">
        <f t="shared" si="3"/>
        <v>3</v>
      </c>
      <c r="AF45" s="253">
        <f t="shared" si="4"/>
        <v>3</v>
      </c>
      <c r="AG45" s="253">
        <f t="shared" si="5"/>
        <v>3</v>
      </c>
      <c r="AH45" s="253">
        <f t="shared" si="6"/>
        <v>3</v>
      </c>
      <c r="AI45" s="253">
        <f t="shared" si="7"/>
        <v>3</v>
      </c>
      <c r="AJ45" s="253">
        <f t="shared" si="8"/>
        <v>3</v>
      </c>
      <c r="AK45" s="253">
        <f t="shared" si="9"/>
        <v>3</v>
      </c>
      <c r="AL45" s="253">
        <f t="shared" si="10"/>
        <v>3</v>
      </c>
    </row>
    <row r="46" spans="2:38" s="254" customFormat="1" ht="17.45" customHeight="1">
      <c r="B46" s="340"/>
      <c r="C46" s="341"/>
      <c r="D46" s="319" t="str">
        <f>IF(ข้อมูลนร.2!D44="","",ข้อมูลนร.2!D44)</f>
        <v/>
      </c>
      <c r="E46" s="753" t="str">
        <f>IF(ข้อมูลนร.2!G44="","",ข้อมูลนร.2!G44)</f>
        <v/>
      </c>
      <c r="F46" s="754"/>
      <c r="G46" s="342">
        <v>3</v>
      </c>
      <c r="H46" s="342">
        <v>3</v>
      </c>
      <c r="I46" s="342">
        <v>3</v>
      </c>
      <c r="J46" s="342">
        <v>3</v>
      </c>
      <c r="K46" s="342">
        <v>3</v>
      </c>
      <c r="L46" s="342">
        <v>3</v>
      </c>
      <c r="M46" s="342">
        <v>3</v>
      </c>
      <c r="N46" s="342">
        <v>3</v>
      </c>
      <c r="O46" s="342">
        <v>3</v>
      </c>
      <c r="P46" s="342">
        <v>3</v>
      </c>
      <c r="Q46" s="342">
        <v>3</v>
      </c>
      <c r="R46" s="342">
        <v>3</v>
      </c>
      <c r="S46" s="342">
        <v>3</v>
      </c>
      <c r="T46" s="342">
        <v>3</v>
      </c>
      <c r="U46" s="342">
        <v>3</v>
      </c>
      <c r="V46" s="342">
        <v>3</v>
      </c>
      <c r="W46" s="342">
        <v>3</v>
      </c>
      <c r="X46" s="342">
        <v>3</v>
      </c>
      <c r="Y46" s="343" t="str">
        <f t="shared" si="0"/>
        <v/>
      </c>
      <c r="Z46" s="344" t="str">
        <f t="shared" si="1"/>
        <v/>
      </c>
      <c r="AA46" s="345"/>
      <c r="AB46" s="340"/>
      <c r="AD46" s="516">
        <f t="shared" si="2"/>
        <v>3</v>
      </c>
      <c r="AE46" s="253">
        <f t="shared" si="3"/>
        <v>3</v>
      </c>
      <c r="AF46" s="253">
        <f t="shared" si="4"/>
        <v>3</v>
      </c>
      <c r="AG46" s="253">
        <f t="shared" si="5"/>
        <v>3</v>
      </c>
      <c r="AH46" s="253">
        <f t="shared" si="6"/>
        <v>3</v>
      </c>
      <c r="AI46" s="253">
        <f t="shared" si="7"/>
        <v>3</v>
      </c>
      <c r="AJ46" s="253">
        <f t="shared" si="8"/>
        <v>3</v>
      </c>
      <c r="AK46" s="253">
        <f t="shared" si="9"/>
        <v>3</v>
      </c>
      <c r="AL46" s="253">
        <f t="shared" si="10"/>
        <v>3</v>
      </c>
    </row>
    <row r="47" spans="2:38" s="254" customFormat="1" ht="17.45" customHeight="1">
      <c r="B47" s="340"/>
      <c r="C47" s="341"/>
      <c r="D47" s="319" t="str">
        <f>IF(ข้อมูลนร.2!D45="","",ข้อมูลนร.2!D45)</f>
        <v/>
      </c>
      <c r="E47" s="753" t="str">
        <f>IF(ข้อมูลนร.2!G45="","",ข้อมูลนร.2!G45)</f>
        <v/>
      </c>
      <c r="F47" s="754"/>
      <c r="G47" s="342">
        <v>3</v>
      </c>
      <c r="H47" s="342">
        <v>3</v>
      </c>
      <c r="I47" s="342">
        <v>3</v>
      </c>
      <c r="J47" s="342">
        <v>3</v>
      </c>
      <c r="K47" s="342">
        <v>3</v>
      </c>
      <c r="L47" s="342">
        <v>3</v>
      </c>
      <c r="M47" s="342">
        <v>3</v>
      </c>
      <c r="N47" s="342">
        <v>3</v>
      </c>
      <c r="O47" s="342">
        <v>3</v>
      </c>
      <c r="P47" s="342">
        <v>3</v>
      </c>
      <c r="Q47" s="342">
        <v>3</v>
      </c>
      <c r="R47" s="342">
        <v>3</v>
      </c>
      <c r="S47" s="342">
        <v>3</v>
      </c>
      <c r="T47" s="342">
        <v>3</v>
      </c>
      <c r="U47" s="342">
        <v>3</v>
      </c>
      <c r="V47" s="342">
        <v>3</v>
      </c>
      <c r="W47" s="342">
        <v>3</v>
      </c>
      <c r="X47" s="342">
        <v>3</v>
      </c>
      <c r="Y47" s="343" t="str">
        <f t="shared" si="0"/>
        <v/>
      </c>
      <c r="Z47" s="344" t="str">
        <f t="shared" si="1"/>
        <v/>
      </c>
      <c r="AA47" s="348"/>
      <c r="AB47" s="340"/>
      <c r="AD47" s="516">
        <f t="shared" si="2"/>
        <v>3</v>
      </c>
      <c r="AE47" s="253">
        <f t="shared" si="3"/>
        <v>3</v>
      </c>
      <c r="AF47" s="253">
        <f t="shared" si="4"/>
        <v>3</v>
      </c>
      <c r="AG47" s="253">
        <f t="shared" si="5"/>
        <v>3</v>
      </c>
      <c r="AH47" s="253">
        <f t="shared" si="6"/>
        <v>3</v>
      </c>
      <c r="AI47" s="253">
        <f t="shared" si="7"/>
        <v>3</v>
      </c>
      <c r="AJ47" s="253">
        <f t="shared" si="8"/>
        <v>3</v>
      </c>
      <c r="AK47" s="253">
        <f t="shared" si="9"/>
        <v>3</v>
      </c>
      <c r="AL47" s="253">
        <f t="shared" si="10"/>
        <v>3</v>
      </c>
    </row>
    <row r="48" spans="2:38" s="254" customFormat="1" ht="17.45" customHeight="1">
      <c r="B48" s="340"/>
      <c r="C48" s="341"/>
      <c r="D48" s="319" t="str">
        <f>IF(ข้อมูลนร.2!D46="","",ข้อมูลนร.2!D46)</f>
        <v/>
      </c>
      <c r="E48" s="753" t="str">
        <f>IF(ข้อมูลนร.2!G46="","",ข้อมูลนร.2!G46)</f>
        <v/>
      </c>
      <c r="F48" s="754"/>
      <c r="G48" s="342">
        <v>3</v>
      </c>
      <c r="H48" s="342">
        <v>3</v>
      </c>
      <c r="I48" s="342">
        <v>3</v>
      </c>
      <c r="J48" s="342">
        <v>3</v>
      </c>
      <c r="K48" s="342">
        <v>3</v>
      </c>
      <c r="L48" s="342">
        <v>3</v>
      </c>
      <c r="M48" s="342">
        <v>3</v>
      </c>
      <c r="N48" s="342">
        <v>3</v>
      </c>
      <c r="O48" s="342">
        <v>3</v>
      </c>
      <c r="P48" s="342">
        <v>3</v>
      </c>
      <c r="Q48" s="342">
        <v>3</v>
      </c>
      <c r="R48" s="342">
        <v>3</v>
      </c>
      <c r="S48" s="342">
        <v>3</v>
      </c>
      <c r="T48" s="342">
        <v>3</v>
      </c>
      <c r="U48" s="342">
        <v>3</v>
      </c>
      <c r="V48" s="342">
        <v>3</v>
      </c>
      <c r="W48" s="342">
        <v>3</v>
      </c>
      <c r="X48" s="342">
        <v>3</v>
      </c>
      <c r="Y48" s="343" t="str">
        <f t="shared" si="0"/>
        <v/>
      </c>
      <c r="Z48" s="344" t="str">
        <f t="shared" si="1"/>
        <v/>
      </c>
      <c r="AA48" s="348"/>
      <c r="AB48" s="340"/>
      <c r="AD48" s="516">
        <f t="shared" si="2"/>
        <v>3</v>
      </c>
      <c r="AE48" s="253">
        <f t="shared" si="3"/>
        <v>3</v>
      </c>
      <c r="AF48" s="253">
        <f t="shared" si="4"/>
        <v>3</v>
      </c>
      <c r="AG48" s="253">
        <f t="shared" si="5"/>
        <v>3</v>
      </c>
      <c r="AH48" s="253">
        <f t="shared" si="6"/>
        <v>3</v>
      </c>
      <c r="AI48" s="253">
        <f t="shared" si="7"/>
        <v>3</v>
      </c>
      <c r="AJ48" s="253">
        <f t="shared" si="8"/>
        <v>3</v>
      </c>
      <c r="AK48" s="253">
        <f t="shared" si="9"/>
        <v>3</v>
      </c>
      <c r="AL48" s="253">
        <f t="shared" si="10"/>
        <v>3</v>
      </c>
    </row>
    <row r="49" spans="2:28">
      <c r="B49" s="89"/>
      <c r="C49" s="83"/>
      <c r="D49" s="85"/>
      <c r="E49" s="83"/>
      <c r="F49" s="83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5"/>
      <c r="Z49" s="85"/>
      <c r="AA49" s="85"/>
      <c r="AB49" s="89"/>
    </row>
    <row r="50" spans="2:28">
      <c r="B50" s="89"/>
      <c r="C50" s="89"/>
      <c r="D50" s="91"/>
      <c r="E50" s="89"/>
      <c r="F50" s="89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1"/>
      <c r="Z50" s="91"/>
      <c r="AA50" s="91"/>
      <c r="AB50" s="89"/>
    </row>
  </sheetData>
  <sheetProtection algorithmName="SHA-512" hashValue="7Pdk/KcEdREUWUabqoFcb4/S49PDeWYaV0Ys9ZD/IgWwFlGWaYUFW4qgpe0DmEoSyx7IoJbR76tRVpBOwvA5sA==" saltValue="ZxlpU2DaGl3+gkXf2WQ7Pg==" spinCount="100000" sheet="1" objects="1" scenarios="1" selectLockedCells="1"/>
  <mergeCells count="54">
    <mergeCell ref="E33:F33"/>
    <mergeCell ref="E27:F27"/>
    <mergeCell ref="E38:F38"/>
    <mergeCell ref="E39:F39"/>
    <mergeCell ref="E28:F28"/>
    <mergeCell ref="E29:F29"/>
    <mergeCell ref="E30:F30"/>
    <mergeCell ref="E46:F46"/>
    <mergeCell ref="E34:F34"/>
    <mergeCell ref="E35:F35"/>
    <mergeCell ref="E36:F36"/>
    <mergeCell ref="E37:F37"/>
    <mergeCell ref="E41:F41"/>
    <mergeCell ref="E42:F42"/>
    <mergeCell ref="E43:F43"/>
    <mergeCell ref="E44:F44"/>
    <mergeCell ref="E45:F45"/>
    <mergeCell ref="E15:F15"/>
    <mergeCell ref="E25:F25"/>
    <mergeCell ref="E26:F26"/>
    <mergeCell ref="D3:Z3"/>
    <mergeCell ref="D4:Z4"/>
    <mergeCell ref="D6:D8"/>
    <mergeCell ref="E6:F8"/>
    <mergeCell ref="Z6:Z8"/>
    <mergeCell ref="E9:F9"/>
    <mergeCell ref="Y6:Y8"/>
    <mergeCell ref="E10:F10"/>
    <mergeCell ref="E11:F11"/>
    <mergeCell ref="E12:F12"/>
    <mergeCell ref="G6:X6"/>
    <mergeCell ref="G7:J7"/>
    <mergeCell ref="K7:L7"/>
    <mergeCell ref="N7:O7"/>
    <mergeCell ref="P7:Q7"/>
    <mergeCell ref="R7:S7"/>
    <mergeCell ref="T7:V7"/>
    <mergeCell ref="W7:X7"/>
    <mergeCell ref="E48:F48"/>
    <mergeCell ref="E31:F31"/>
    <mergeCell ref="E32:F32"/>
    <mergeCell ref="E40:F40"/>
    <mergeCell ref="E13:F13"/>
    <mergeCell ref="E14:F14"/>
    <mergeCell ref="E22:F22"/>
    <mergeCell ref="E23:F23"/>
    <mergeCell ref="E24:F24"/>
    <mergeCell ref="E17:F17"/>
    <mergeCell ref="E18:F18"/>
    <mergeCell ref="E19:F19"/>
    <mergeCell ref="E20:F20"/>
    <mergeCell ref="E21:F21"/>
    <mergeCell ref="E16:F16"/>
    <mergeCell ref="E47:F47"/>
  </mergeCells>
  <pageMargins left="0.27559055118110237" right="0.11811023622047245" top="0.39370078740157483" bottom="0" header="0.19685039370078741" footer="0"/>
  <pageSetup paperSize="9" orientation="portrait" blackAndWhite="1" horizontalDpi="4294967293" verticalDpi="0" r:id="rId1"/>
  <ignoredErrors>
    <ignoredError sqref="Y15:Y20" evalError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>
    <tabColor rgb="FFFF3399"/>
  </sheetPr>
  <dimension ref="B1:T48"/>
  <sheetViews>
    <sheetView showGridLines="0" showRowColHeaders="0" workbookViewId="0">
      <selection activeCell="F7" sqref="F7"/>
    </sheetView>
  </sheetViews>
  <sheetFormatPr defaultRowHeight="21"/>
  <cols>
    <col min="1" max="1" width="25.625" style="15" customWidth="1"/>
    <col min="2" max="3" width="4.625" style="15" customWidth="1"/>
    <col min="4" max="4" width="5" style="15" customWidth="1"/>
    <col min="5" max="5" width="23.25" style="15" customWidth="1"/>
    <col min="6" max="10" width="9.625" style="15" customWidth="1"/>
    <col min="11" max="11" width="14.25" style="15" customWidth="1"/>
    <col min="12" max="13" width="4.625" style="15" customWidth="1"/>
    <col min="14" max="16" width="9" style="15"/>
    <col min="17" max="20" width="9" style="15" customWidth="1"/>
    <col min="21" max="16384" width="9" style="15"/>
  </cols>
  <sheetData>
    <row r="1" spans="2:20"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</row>
    <row r="2" spans="2:20" ht="18" customHeight="1">
      <c r="B2" s="45"/>
      <c r="C2" s="11"/>
      <c r="D2" s="11"/>
      <c r="E2" s="11"/>
      <c r="F2" s="11"/>
      <c r="G2" s="11"/>
      <c r="H2" s="11"/>
      <c r="I2" s="11"/>
      <c r="J2" s="11"/>
      <c r="K2" s="11"/>
      <c r="L2" s="11"/>
      <c r="M2" s="45"/>
    </row>
    <row r="3" spans="2:20" s="16" customFormat="1" ht="20.100000000000001" customHeight="1">
      <c r="B3" s="97"/>
      <c r="C3" s="10"/>
      <c r="D3" s="767" t="s">
        <v>293</v>
      </c>
      <c r="E3" s="767"/>
      <c r="F3" s="767"/>
      <c r="G3" s="767"/>
      <c r="H3" s="767"/>
      <c r="I3" s="767"/>
      <c r="J3" s="767"/>
      <c r="K3" s="767"/>
      <c r="L3" s="278"/>
      <c r="M3" s="332"/>
      <c r="N3" s="333"/>
      <c r="O3" s="333"/>
      <c r="P3" s="333"/>
      <c r="Q3" s="333"/>
      <c r="R3" s="333"/>
      <c r="S3" s="333"/>
      <c r="T3" s="333"/>
    </row>
    <row r="4" spans="2:20" s="16" customFormat="1" ht="20.100000000000001" customHeight="1">
      <c r="B4" s="97"/>
      <c r="C4" s="10"/>
      <c r="D4" s="767" t="str">
        <f>"ชั้น"&amp;ข้อมูลพื้นฐาน!T6 &amp;"        "&amp; "ภาคเรียนที่ " &amp;" " &amp;ข้อมูลพื้นฐาน!T5&amp;"       "&amp; "ปีการศึกษา" &amp;"  "&amp; ข้อมูลพื้นฐาน!X5</f>
        <v>ชั้นมัธยมศึกษาปีที่  1        ภาคเรียนที่  1       ปีการศึกษา  2566</v>
      </c>
      <c r="E4" s="767"/>
      <c r="F4" s="767"/>
      <c r="G4" s="767"/>
      <c r="H4" s="767"/>
      <c r="I4" s="767"/>
      <c r="J4" s="767"/>
      <c r="K4" s="767"/>
      <c r="L4" s="278"/>
      <c r="M4" s="332"/>
      <c r="N4" s="333"/>
      <c r="O4" s="333"/>
      <c r="P4" s="333"/>
      <c r="Q4" s="333"/>
      <c r="R4" s="333"/>
      <c r="S4" s="333"/>
      <c r="T4" s="333"/>
    </row>
    <row r="5" spans="2:20" ht="3.95" customHeight="1">
      <c r="B5" s="45"/>
      <c r="C5" s="11"/>
      <c r="D5" s="280"/>
      <c r="E5" s="280"/>
      <c r="F5" s="280"/>
      <c r="G5" s="280"/>
      <c r="H5" s="280"/>
      <c r="I5" s="280"/>
      <c r="J5" s="280"/>
      <c r="K5" s="280"/>
      <c r="L5" s="280"/>
      <c r="M5" s="98"/>
      <c r="N5" s="54"/>
      <c r="O5" s="54"/>
      <c r="P5" s="54"/>
      <c r="Q5" s="54"/>
      <c r="R5" s="54"/>
      <c r="S5" s="54"/>
      <c r="T5" s="54"/>
    </row>
    <row r="6" spans="2:20" s="16" customFormat="1" ht="42.75" customHeight="1">
      <c r="B6" s="97"/>
      <c r="C6" s="10"/>
      <c r="D6" s="351" t="s">
        <v>32</v>
      </c>
      <c r="E6" s="351" t="s">
        <v>34</v>
      </c>
      <c r="F6" s="397" t="s">
        <v>172</v>
      </c>
      <c r="G6" s="397" t="s">
        <v>337</v>
      </c>
      <c r="H6" s="397" t="s">
        <v>173</v>
      </c>
      <c r="I6" s="398" t="s">
        <v>289</v>
      </c>
      <c r="J6" s="397" t="s">
        <v>10</v>
      </c>
      <c r="K6" s="397" t="s">
        <v>175</v>
      </c>
      <c r="L6" s="353"/>
      <c r="M6" s="97"/>
    </row>
    <row r="7" spans="2:20" s="16" customFormat="1" ht="17.45" customHeight="1">
      <c r="B7" s="97"/>
      <c r="C7" s="10"/>
      <c r="D7" s="393" t="str">
        <f>IF(ข้อมูลนร.2!D7="","",ข้อมูลนร.2!D7)</f>
        <v>1</v>
      </c>
      <c r="E7" s="394" t="str">
        <f>IF(ข้อมูลนร.2!G7="","",ข้อมูลนร.2!G7)</f>
        <v>เด็กชายเหลือง  ดอทคอม</v>
      </c>
      <c r="F7" s="355" t="s">
        <v>13</v>
      </c>
      <c r="G7" s="355" t="s">
        <v>13</v>
      </c>
      <c r="H7" s="355" t="s">
        <v>13</v>
      </c>
      <c r="I7" s="355" t="s">
        <v>13</v>
      </c>
      <c r="J7" s="355" t="s">
        <v>13</v>
      </c>
      <c r="K7" s="355"/>
      <c r="L7" s="354"/>
      <c r="M7" s="97"/>
    </row>
    <row r="8" spans="2:20" s="16" customFormat="1" ht="17.45" customHeight="1">
      <c r="B8" s="97"/>
      <c r="C8" s="10"/>
      <c r="D8" s="393" t="str">
        <f>IF(ข้อมูลนร.2!D8="","",ข้อมูลนร.2!D8)</f>
        <v>2</v>
      </c>
      <c r="E8" s="394" t="str">
        <f>IF(ข้อมูลนร.2!G8="","",ข้อมูลนร.2!G8)</f>
        <v>เด็กชายชมพู  ดอทคอม</v>
      </c>
      <c r="F8" s="355" t="s">
        <v>13</v>
      </c>
      <c r="G8" s="355" t="s">
        <v>13</v>
      </c>
      <c r="H8" s="355" t="s">
        <v>13</v>
      </c>
      <c r="I8" s="355" t="s">
        <v>13</v>
      </c>
      <c r="J8" s="355" t="s">
        <v>13</v>
      </c>
      <c r="K8" s="355"/>
      <c r="L8" s="354"/>
      <c r="M8" s="97"/>
    </row>
    <row r="9" spans="2:20" s="16" customFormat="1" ht="17.45" customHeight="1">
      <c r="B9" s="97"/>
      <c r="C9" s="10"/>
      <c r="D9" s="393" t="str">
        <f>IF(ข้อมูลนร.2!D9="","",ข้อมูลนร.2!D9)</f>
        <v>3</v>
      </c>
      <c r="E9" s="394" t="str">
        <f>IF(ข้อมูลนร.2!G9="","",ข้อมูลนร.2!G9)</f>
        <v>เด็กชายเขียว  ดอทคอม</v>
      </c>
      <c r="F9" s="355" t="s">
        <v>13</v>
      </c>
      <c r="G9" s="355" t="s">
        <v>13</v>
      </c>
      <c r="H9" s="355" t="s">
        <v>13</v>
      </c>
      <c r="I9" s="355" t="s">
        <v>13</v>
      </c>
      <c r="J9" s="355" t="s">
        <v>13</v>
      </c>
      <c r="K9" s="355"/>
      <c r="L9" s="354"/>
      <c r="M9" s="97"/>
    </row>
    <row r="10" spans="2:20" s="16" customFormat="1" ht="17.45" customHeight="1">
      <c r="B10" s="97"/>
      <c r="C10" s="10"/>
      <c r="D10" s="393" t="str">
        <f>IF(ข้อมูลนร.2!D10="","",ข้อมูลนร.2!D10)</f>
        <v/>
      </c>
      <c r="E10" s="394" t="str">
        <f>IF(ข้อมูลนร.2!G10="","",ข้อมูลนร.2!G10)</f>
        <v/>
      </c>
      <c r="F10" s="355"/>
      <c r="G10" s="355"/>
      <c r="H10" s="355"/>
      <c r="I10" s="355"/>
      <c r="J10" s="355"/>
      <c r="K10" s="355"/>
      <c r="L10" s="354"/>
      <c r="M10" s="97"/>
    </row>
    <row r="11" spans="2:20" s="16" customFormat="1" ht="17.45" customHeight="1">
      <c r="B11" s="97"/>
      <c r="C11" s="10"/>
      <c r="D11" s="393" t="str">
        <f>IF(ข้อมูลนร.2!D11="","",ข้อมูลนร.2!D11)</f>
        <v/>
      </c>
      <c r="E11" s="394" t="str">
        <f>IF(ข้อมูลนร.2!G11="","",ข้อมูลนร.2!G11)</f>
        <v/>
      </c>
      <c r="F11" s="355"/>
      <c r="G11" s="355"/>
      <c r="H11" s="355"/>
      <c r="I11" s="355"/>
      <c r="J11" s="355"/>
      <c r="K11" s="355"/>
      <c r="L11" s="354"/>
      <c r="M11" s="97"/>
    </row>
    <row r="12" spans="2:20" s="16" customFormat="1" ht="17.45" customHeight="1">
      <c r="B12" s="97"/>
      <c r="C12" s="10"/>
      <c r="D12" s="393" t="str">
        <f>IF(ข้อมูลนร.2!D12="","",ข้อมูลนร.2!D12)</f>
        <v/>
      </c>
      <c r="E12" s="394" t="str">
        <f>IF(ข้อมูลนร.2!G12="","",ข้อมูลนร.2!G12)</f>
        <v/>
      </c>
      <c r="F12" s="355"/>
      <c r="G12" s="355"/>
      <c r="H12" s="355"/>
      <c r="I12" s="355"/>
      <c r="J12" s="355"/>
      <c r="K12" s="355"/>
      <c r="L12" s="354"/>
      <c r="M12" s="97"/>
    </row>
    <row r="13" spans="2:20" s="16" customFormat="1" ht="17.45" customHeight="1">
      <c r="B13" s="97"/>
      <c r="C13" s="10"/>
      <c r="D13" s="393" t="str">
        <f>IF(ข้อมูลนร.2!D13="","",ข้อมูลนร.2!D13)</f>
        <v/>
      </c>
      <c r="E13" s="394" t="str">
        <f>IF(ข้อมูลนร.2!G13="","",ข้อมูลนร.2!G13)</f>
        <v/>
      </c>
      <c r="F13" s="355"/>
      <c r="G13" s="355"/>
      <c r="H13" s="355"/>
      <c r="I13" s="355"/>
      <c r="J13" s="355"/>
      <c r="K13" s="355"/>
      <c r="L13" s="354"/>
      <c r="M13" s="97"/>
    </row>
    <row r="14" spans="2:20" s="16" customFormat="1" ht="17.45" customHeight="1">
      <c r="B14" s="97"/>
      <c r="C14" s="10"/>
      <c r="D14" s="393" t="str">
        <f>IF(ข้อมูลนร.2!D14="","",ข้อมูลนร.2!D14)</f>
        <v/>
      </c>
      <c r="E14" s="394" t="str">
        <f>IF(ข้อมูลนร.2!G14="","",ข้อมูลนร.2!G14)</f>
        <v/>
      </c>
      <c r="F14" s="355"/>
      <c r="G14" s="355"/>
      <c r="H14" s="355"/>
      <c r="I14" s="355"/>
      <c r="J14" s="355"/>
      <c r="K14" s="355"/>
      <c r="L14" s="354"/>
      <c r="M14" s="97"/>
    </row>
    <row r="15" spans="2:20" s="16" customFormat="1" ht="17.45" customHeight="1">
      <c r="B15" s="97"/>
      <c r="C15" s="10"/>
      <c r="D15" s="393" t="str">
        <f>IF(ข้อมูลนร.2!D15="","",ข้อมูลนร.2!D15)</f>
        <v/>
      </c>
      <c r="E15" s="394" t="str">
        <f>IF(ข้อมูลนร.2!G15="","",ข้อมูลนร.2!G15)</f>
        <v/>
      </c>
      <c r="F15" s="355"/>
      <c r="G15" s="355"/>
      <c r="H15" s="355"/>
      <c r="I15" s="355"/>
      <c r="J15" s="355"/>
      <c r="K15" s="355"/>
      <c r="L15" s="354"/>
      <c r="M15" s="97"/>
    </row>
    <row r="16" spans="2:20" s="16" customFormat="1" ht="17.45" customHeight="1">
      <c r="B16" s="97"/>
      <c r="C16" s="10"/>
      <c r="D16" s="393" t="str">
        <f>IF(ข้อมูลนร.2!D16="","",ข้อมูลนร.2!D16)</f>
        <v/>
      </c>
      <c r="E16" s="394" t="str">
        <f>IF(ข้อมูลนร.2!G16="","",ข้อมูลนร.2!G16)</f>
        <v/>
      </c>
      <c r="F16" s="355"/>
      <c r="G16" s="355"/>
      <c r="H16" s="355"/>
      <c r="I16" s="355"/>
      <c r="J16" s="355"/>
      <c r="K16" s="355"/>
      <c r="L16" s="354"/>
      <c r="M16" s="97"/>
    </row>
    <row r="17" spans="2:13" s="16" customFormat="1" ht="17.45" customHeight="1">
      <c r="B17" s="97"/>
      <c r="C17" s="10"/>
      <c r="D17" s="393" t="str">
        <f>IF(ข้อมูลนร.2!D17="","",ข้อมูลนร.2!D17)</f>
        <v/>
      </c>
      <c r="E17" s="394" t="str">
        <f>IF(ข้อมูลนร.2!G17="","",ข้อมูลนร.2!G17)</f>
        <v/>
      </c>
      <c r="F17" s="355"/>
      <c r="G17" s="355"/>
      <c r="H17" s="355"/>
      <c r="I17" s="355"/>
      <c r="J17" s="355"/>
      <c r="K17" s="355"/>
      <c r="L17" s="354"/>
      <c r="M17" s="97"/>
    </row>
    <row r="18" spans="2:13" s="16" customFormat="1" ht="17.45" customHeight="1">
      <c r="B18" s="97"/>
      <c r="C18" s="10"/>
      <c r="D18" s="393" t="str">
        <f>IF(ข้อมูลนร.2!D18="","",ข้อมูลนร.2!D18)</f>
        <v/>
      </c>
      <c r="E18" s="394" t="str">
        <f>IF(ข้อมูลนร.2!G18="","",ข้อมูลนร.2!G18)</f>
        <v/>
      </c>
      <c r="F18" s="355"/>
      <c r="G18" s="355"/>
      <c r="H18" s="355"/>
      <c r="I18" s="355"/>
      <c r="J18" s="355"/>
      <c r="K18" s="355"/>
      <c r="L18" s="354"/>
      <c r="M18" s="97"/>
    </row>
    <row r="19" spans="2:13" s="16" customFormat="1" ht="17.45" customHeight="1">
      <c r="B19" s="97"/>
      <c r="C19" s="10"/>
      <c r="D19" s="393" t="str">
        <f>IF(ข้อมูลนร.2!D19="","",ข้อมูลนร.2!D19)</f>
        <v/>
      </c>
      <c r="E19" s="394" t="str">
        <f>IF(ข้อมูลนร.2!G19="","",ข้อมูลนร.2!G19)</f>
        <v/>
      </c>
      <c r="F19" s="355"/>
      <c r="G19" s="355"/>
      <c r="H19" s="355"/>
      <c r="I19" s="355"/>
      <c r="J19" s="355"/>
      <c r="K19" s="355"/>
      <c r="L19" s="354"/>
      <c r="M19" s="97"/>
    </row>
    <row r="20" spans="2:13" s="16" customFormat="1" ht="17.45" customHeight="1">
      <c r="B20" s="97"/>
      <c r="C20" s="10"/>
      <c r="D20" s="393" t="str">
        <f>IF(ข้อมูลนร.2!D20="","",ข้อมูลนร.2!D20)</f>
        <v/>
      </c>
      <c r="E20" s="394" t="str">
        <f>IF(ข้อมูลนร.2!G20="","",ข้อมูลนร.2!G20)</f>
        <v/>
      </c>
      <c r="F20" s="355"/>
      <c r="G20" s="355"/>
      <c r="H20" s="355"/>
      <c r="I20" s="355"/>
      <c r="J20" s="355"/>
      <c r="K20" s="355"/>
      <c r="L20" s="354"/>
      <c r="M20" s="97"/>
    </row>
    <row r="21" spans="2:13" s="16" customFormat="1" ht="17.45" customHeight="1">
      <c r="B21" s="97"/>
      <c r="C21" s="10"/>
      <c r="D21" s="393" t="str">
        <f>IF(ข้อมูลนร.2!D21="","",ข้อมูลนร.2!D21)</f>
        <v/>
      </c>
      <c r="E21" s="394" t="str">
        <f>IF(ข้อมูลนร.2!G21="","",ข้อมูลนร.2!G21)</f>
        <v/>
      </c>
      <c r="F21" s="355"/>
      <c r="G21" s="355"/>
      <c r="H21" s="355"/>
      <c r="I21" s="355"/>
      <c r="J21" s="355"/>
      <c r="K21" s="355"/>
      <c r="L21" s="354"/>
      <c r="M21" s="97"/>
    </row>
    <row r="22" spans="2:13" s="16" customFormat="1" ht="17.45" customHeight="1">
      <c r="B22" s="97"/>
      <c r="C22" s="10"/>
      <c r="D22" s="393" t="str">
        <f>IF(ข้อมูลนร.2!D22="","",ข้อมูลนร.2!D22)</f>
        <v/>
      </c>
      <c r="E22" s="394" t="str">
        <f>IF(ข้อมูลนร.2!G22="","",ข้อมูลนร.2!G22)</f>
        <v/>
      </c>
      <c r="F22" s="355"/>
      <c r="G22" s="355"/>
      <c r="H22" s="355"/>
      <c r="I22" s="355"/>
      <c r="J22" s="355"/>
      <c r="K22" s="355"/>
      <c r="L22" s="354"/>
      <c r="M22" s="97"/>
    </row>
    <row r="23" spans="2:13" s="16" customFormat="1" ht="17.45" customHeight="1">
      <c r="B23" s="97"/>
      <c r="C23" s="10"/>
      <c r="D23" s="393" t="str">
        <f>IF(ข้อมูลนร.2!D23="","",ข้อมูลนร.2!D23)</f>
        <v/>
      </c>
      <c r="E23" s="394" t="str">
        <f>IF(ข้อมูลนร.2!G23="","",ข้อมูลนร.2!G23)</f>
        <v/>
      </c>
      <c r="F23" s="355"/>
      <c r="G23" s="355"/>
      <c r="H23" s="355"/>
      <c r="I23" s="355"/>
      <c r="J23" s="355"/>
      <c r="K23" s="355"/>
      <c r="L23" s="354"/>
      <c r="M23" s="97"/>
    </row>
    <row r="24" spans="2:13" s="16" customFormat="1" ht="17.45" customHeight="1">
      <c r="B24" s="97"/>
      <c r="C24" s="10"/>
      <c r="D24" s="393" t="str">
        <f>IF(ข้อมูลนร.2!D24="","",ข้อมูลนร.2!D24)</f>
        <v/>
      </c>
      <c r="E24" s="394" t="str">
        <f>IF(ข้อมูลนร.2!G24="","",ข้อมูลนร.2!G24)</f>
        <v/>
      </c>
      <c r="F24" s="355"/>
      <c r="G24" s="355"/>
      <c r="H24" s="355"/>
      <c r="I24" s="355"/>
      <c r="J24" s="355"/>
      <c r="K24" s="355"/>
      <c r="L24" s="354"/>
      <c r="M24" s="97"/>
    </row>
    <row r="25" spans="2:13" s="16" customFormat="1" ht="17.45" customHeight="1">
      <c r="B25" s="97"/>
      <c r="C25" s="10"/>
      <c r="D25" s="393" t="str">
        <f>IF(ข้อมูลนร.2!D25="","",ข้อมูลนร.2!D25)</f>
        <v/>
      </c>
      <c r="E25" s="394" t="str">
        <f>IF(ข้อมูลนร.2!G25="","",ข้อมูลนร.2!G25)</f>
        <v/>
      </c>
      <c r="F25" s="355"/>
      <c r="G25" s="355"/>
      <c r="H25" s="355"/>
      <c r="I25" s="355"/>
      <c r="J25" s="355"/>
      <c r="K25" s="355"/>
      <c r="L25" s="354"/>
      <c r="M25" s="97"/>
    </row>
    <row r="26" spans="2:13" s="16" customFormat="1" ht="17.45" customHeight="1">
      <c r="B26" s="97"/>
      <c r="C26" s="10"/>
      <c r="D26" s="393" t="str">
        <f>IF(ข้อมูลนร.2!D26="","",ข้อมูลนร.2!D26)</f>
        <v/>
      </c>
      <c r="E26" s="394" t="str">
        <f>IF(ข้อมูลนร.2!G26="","",ข้อมูลนร.2!G26)</f>
        <v/>
      </c>
      <c r="F26" s="355"/>
      <c r="G26" s="355"/>
      <c r="H26" s="355"/>
      <c r="I26" s="355"/>
      <c r="J26" s="355"/>
      <c r="K26" s="355"/>
      <c r="L26" s="354"/>
      <c r="M26" s="97"/>
    </row>
    <row r="27" spans="2:13" s="16" customFormat="1" ht="17.45" customHeight="1">
      <c r="B27" s="97"/>
      <c r="C27" s="10"/>
      <c r="D27" s="393" t="str">
        <f>IF(ข้อมูลนร.2!D27="","",ข้อมูลนร.2!D27)</f>
        <v/>
      </c>
      <c r="E27" s="394" t="str">
        <f>IF(ข้อมูลนร.2!G27="","",ข้อมูลนร.2!G27)</f>
        <v/>
      </c>
      <c r="F27" s="355"/>
      <c r="G27" s="355"/>
      <c r="H27" s="355"/>
      <c r="I27" s="355"/>
      <c r="J27" s="355"/>
      <c r="K27" s="355"/>
      <c r="L27" s="354"/>
      <c r="M27" s="97"/>
    </row>
    <row r="28" spans="2:13" s="16" customFormat="1" ht="17.45" customHeight="1">
      <c r="B28" s="97"/>
      <c r="C28" s="10"/>
      <c r="D28" s="393" t="str">
        <f>IF(ข้อมูลนร.2!D28="","",ข้อมูลนร.2!D28)</f>
        <v/>
      </c>
      <c r="E28" s="394" t="str">
        <f>IF(ข้อมูลนร.2!G28="","",ข้อมูลนร.2!G28)</f>
        <v/>
      </c>
      <c r="F28" s="355"/>
      <c r="G28" s="355"/>
      <c r="H28" s="355"/>
      <c r="I28" s="355"/>
      <c r="J28" s="355"/>
      <c r="K28" s="355"/>
      <c r="L28" s="354"/>
      <c r="M28" s="97"/>
    </row>
    <row r="29" spans="2:13" s="16" customFormat="1" ht="17.45" customHeight="1">
      <c r="B29" s="97"/>
      <c r="C29" s="10"/>
      <c r="D29" s="393" t="str">
        <f>IF(ข้อมูลนร.2!D29="","",ข้อมูลนร.2!D29)</f>
        <v/>
      </c>
      <c r="E29" s="394" t="str">
        <f>IF(ข้อมูลนร.2!G29="","",ข้อมูลนร.2!G29)</f>
        <v/>
      </c>
      <c r="F29" s="355"/>
      <c r="G29" s="355"/>
      <c r="H29" s="355"/>
      <c r="I29" s="355"/>
      <c r="J29" s="355"/>
      <c r="K29" s="355"/>
      <c r="L29" s="354"/>
      <c r="M29" s="97"/>
    </row>
    <row r="30" spans="2:13" s="16" customFormat="1" ht="17.45" customHeight="1">
      <c r="B30" s="97"/>
      <c r="C30" s="10"/>
      <c r="D30" s="393" t="str">
        <f>IF(ข้อมูลนร.2!D30="","",ข้อมูลนร.2!D30)</f>
        <v/>
      </c>
      <c r="E30" s="394" t="str">
        <f>IF(ข้อมูลนร.2!G30="","",ข้อมูลนร.2!G30)</f>
        <v/>
      </c>
      <c r="F30" s="355"/>
      <c r="G30" s="355"/>
      <c r="H30" s="355"/>
      <c r="I30" s="355"/>
      <c r="J30" s="355"/>
      <c r="K30" s="355"/>
      <c r="L30" s="354"/>
      <c r="M30" s="97"/>
    </row>
    <row r="31" spans="2:13" s="16" customFormat="1" ht="17.45" customHeight="1">
      <c r="B31" s="97"/>
      <c r="C31" s="10"/>
      <c r="D31" s="393" t="str">
        <f>IF(ข้อมูลนร.2!D31="","",ข้อมูลนร.2!D31)</f>
        <v/>
      </c>
      <c r="E31" s="394" t="str">
        <f>IF(ข้อมูลนร.2!G31="","",ข้อมูลนร.2!G31)</f>
        <v/>
      </c>
      <c r="F31" s="355"/>
      <c r="G31" s="355"/>
      <c r="H31" s="355"/>
      <c r="I31" s="355"/>
      <c r="J31" s="355"/>
      <c r="K31" s="355"/>
      <c r="L31" s="354"/>
      <c r="M31" s="97"/>
    </row>
    <row r="32" spans="2:13" s="16" customFormat="1" ht="17.45" customHeight="1">
      <c r="B32" s="97"/>
      <c r="C32" s="10"/>
      <c r="D32" s="393" t="str">
        <f>IF(ข้อมูลนร.2!D32="","",ข้อมูลนร.2!D32)</f>
        <v/>
      </c>
      <c r="E32" s="394" t="str">
        <f>IF(ข้อมูลนร.2!G32="","",ข้อมูลนร.2!G32)</f>
        <v/>
      </c>
      <c r="F32" s="355"/>
      <c r="G32" s="355"/>
      <c r="H32" s="355"/>
      <c r="I32" s="355"/>
      <c r="J32" s="355"/>
      <c r="K32" s="355"/>
      <c r="L32" s="354"/>
      <c r="M32" s="97"/>
    </row>
    <row r="33" spans="2:13" s="16" customFormat="1" ht="17.45" customHeight="1">
      <c r="B33" s="97"/>
      <c r="C33" s="10"/>
      <c r="D33" s="393" t="str">
        <f>IF(ข้อมูลนร.2!D33="","",ข้อมูลนร.2!D33)</f>
        <v/>
      </c>
      <c r="E33" s="394" t="str">
        <f>IF(ข้อมูลนร.2!G33="","",ข้อมูลนร.2!G33)</f>
        <v/>
      </c>
      <c r="F33" s="355"/>
      <c r="G33" s="355"/>
      <c r="H33" s="355"/>
      <c r="I33" s="355"/>
      <c r="J33" s="355"/>
      <c r="K33" s="355"/>
      <c r="L33" s="354"/>
      <c r="M33" s="97"/>
    </row>
    <row r="34" spans="2:13" s="16" customFormat="1" ht="17.45" customHeight="1">
      <c r="B34" s="97"/>
      <c r="C34" s="10"/>
      <c r="D34" s="393" t="str">
        <f>IF(ข้อมูลนร.2!D34="","",ข้อมูลนร.2!D34)</f>
        <v/>
      </c>
      <c r="E34" s="394" t="str">
        <f>IF(ข้อมูลนร.2!G34="","",ข้อมูลนร.2!G34)</f>
        <v/>
      </c>
      <c r="F34" s="355"/>
      <c r="G34" s="355"/>
      <c r="H34" s="355"/>
      <c r="I34" s="355"/>
      <c r="J34" s="355"/>
      <c r="K34" s="355"/>
      <c r="L34" s="354"/>
      <c r="M34" s="97"/>
    </row>
    <row r="35" spans="2:13" s="16" customFormat="1" ht="17.45" customHeight="1">
      <c r="B35" s="97"/>
      <c r="C35" s="10"/>
      <c r="D35" s="393" t="str">
        <f>IF(ข้อมูลนร.2!D35="","",ข้อมูลนร.2!D35)</f>
        <v/>
      </c>
      <c r="E35" s="394" t="str">
        <f>IF(ข้อมูลนร.2!G35="","",ข้อมูลนร.2!G35)</f>
        <v/>
      </c>
      <c r="F35" s="355"/>
      <c r="G35" s="355"/>
      <c r="H35" s="355"/>
      <c r="I35" s="355"/>
      <c r="J35" s="355"/>
      <c r="K35" s="355"/>
      <c r="L35" s="354"/>
      <c r="M35" s="97"/>
    </row>
    <row r="36" spans="2:13" s="16" customFormat="1" ht="17.45" customHeight="1">
      <c r="B36" s="97"/>
      <c r="C36" s="10"/>
      <c r="D36" s="393" t="str">
        <f>IF(ข้อมูลนร.2!D36="","",ข้อมูลนร.2!D36)</f>
        <v/>
      </c>
      <c r="E36" s="394" t="str">
        <f>IF(ข้อมูลนร.2!G36="","",ข้อมูลนร.2!G36)</f>
        <v/>
      </c>
      <c r="F36" s="355"/>
      <c r="G36" s="355"/>
      <c r="H36" s="355"/>
      <c r="I36" s="355"/>
      <c r="J36" s="355"/>
      <c r="K36" s="355"/>
      <c r="L36" s="354"/>
      <c r="M36" s="97"/>
    </row>
    <row r="37" spans="2:13" s="16" customFormat="1" ht="17.45" customHeight="1">
      <c r="B37" s="97"/>
      <c r="C37" s="10"/>
      <c r="D37" s="393" t="str">
        <f>IF(ข้อมูลนร.2!D37="","",ข้อมูลนร.2!D37)</f>
        <v/>
      </c>
      <c r="E37" s="394" t="str">
        <f>IF(ข้อมูลนร.2!G37="","",ข้อมูลนร.2!G37)</f>
        <v/>
      </c>
      <c r="F37" s="355"/>
      <c r="G37" s="355"/>
      <c r="H37" s="355"/>
      <c r="I37" s="355"/>
      <c r="J37" s="355"/>
      <c r="K37" s="355"/>
      <c r="L37" s="354"/>
      <c r="M37" s="97"/>
    </row>
    <row r="38" spans="2:13" s="16" customFormat="1" ht="17.45" customHeight="1">
      <c r="B38" s="97"/>
      <c r="C38" s="10"/>
      <c r="D38" s="393" t="str">
        <f>IF(ข้อมูลนร.2!D38="","",ข้อมูลนร.2!D38)</f>
        <v/>
      </c>
      <c r="E38" s="394" t="str">
        <f>IF(ข้อมูลนร.2!G38="","",ข้อมูลนร.2!G38)</f>
        <v/>
      </c>
      <c r="F38" s="355"/>
      <c r="G38" s="355"/>
      <c r="H38" s="355"/>
      <c r="I38" s="355"/>
      <c r="J38" s="355"/>
      <c r="K38" s="355"/>
      <c r="L38" s="354"/>
      <c r="M38" s="97"/>
    </row>
    <row r="39" spans="2:13" s="16" customFormat="1" ht="17.45" customHeight="1">
      <c r="B39" s="97"/>
      <c r="C39" s="10"/>
      <c r="D39" s="393" t="str">
        <f>IF(ข้อมูลนร.2!D39="","",ข้อมูลนร.2!D39)</f>
        <v/>
      </c>
      <c r="E39" s="394" t="str">
        <f>IF(ข้อมูลนร.2!G39="","",ข้อมูลนร.2!G39)</f>
        <v/>
      </c>
      <c r="F39" s="355"/>
      <c r="G39" s="355"/>
      <c r="H39" s="355"/>
      <c r="I39" s="355"/>
      <c r="J39" s="355"/>
      <c r="K39" s="355"/>
      <c r="L39" s="354"/>
      <c r="M39" s="97"/>
    </row>
    <row r="40" spans="2:13" s="16" customFormat="1" ht="17.45" customHeight="1">
      <c r="B40" s="97"/>
      <c r="C40" s="10"/>
      <c r="D40" s="393" t="str">
        <f>IF(ข้อมูลนร.2!D40="","",ข้อมูลนร.2!D40)</f>
        <v/>
      </c>
      <c r="E40" s="394" t="str">
        <f>IF(ข้อมูลนร.2!G40="","",ข้อมูลนร.2!G40)</f>
        <v/>
      </c>
      <c r="F40" s="355"/>
      <c r="G40" s="355"/>
      <c r="H40" s="355"/>
      <c r="I40" s="355"/>
      <c r="J40" s="355"/>
      <c r="K40" s="355"/>
      <c r="L40" s="354"/>
      <c r="M40" s="97"/>
    </row>
    <row r="41" spans="2:13" s="16" customFormat="1" ht="17.45" customHeight="1">
      <c r="B41" s="97"/>
      <c r="C41" s="10"/>
      <c r="D41" s="393" t="str">
        <f>IF(ข้อมูลนร.2!D41="","",ข้อมูลนร.2!D41)</f>
        <v/>
      </c>
      <c r="E41" s="394" t="str">
        <f>IF(ข้อมูลนร.2!G41="","",ข้อมูลนร.2!G41)</f>
        <v/>
      </c>
      <c r="F41" s="355"/>
      <c r="G41" s="355"/>
      <c r="H41" s="355"/>
      <c r="I41" s="355"/>
      <c r="J41" s="355"/>
      <c r="K41" s="355"/>
      <c r="L41" s="354"/>
      <c r="M41" s="97"/>
    </row>
    <row r="42" spans="2:13" s="16" customFormat="1" ht="17.45" customHeight="1">
      <c r="B42" s="97"/>
      <c r="C42" s="10"/>
      <c r="D42" s="393" t="str">
        <f>IF(ข้อมูลนร.2!D42="","",ข้อมูลนร.2!D42)</f>
        <v/>
      </c>
      <c r="E42" s="394" t="str">
        <f>IF(ข้อมูลนร.2!G42="","",ข้อมูลนร.2!G42)</f>
        <v/>
      </c>
      <c r="F42" s="355"/>
      <c r="G42" s="355"/>
      <c r="H42" s="355"/>
      <c r="I42" s="355"/>
      <c r="J42" s="355"/>
      <c r="K42" s="355"/>
      <c r="L42" s="354"/>
      <c r="M42" s="97"/>
    </row>
    <row r="43" spans="2:13" s="16" customFormat="1" ht="17.45" customHeight="1">
      <c r="B43" s="97"/>
      <c r="C43" s="10"/>
      <c r="D43" s="393" t="str">
        <f>IF(ข้อมูลนร.2!D43="","",ข้อมูลนร.2!D43)</f>
        <v/>
      </c>
      <c r="E43" s="394" t="str">
        <f>IF(ข้อมูลนร.2!G43="","",ข้อมูลนร.2!G43)</f>
        <v/>
      </c>
      <c r="F43" s="355"/>
      <c r="G43" s="355"/>
      <c r="H43" s="355"/>
      <c r="I43" s="355"/>
      <c r="J43" s="355"/>
      <c r="K43" s="355"/>
      <c r="L43" s="354"/>
      <c r="M43" s="97"/>
    </row>
    <row r="44" spans="2:13" s="16" customFormat="1" ht="17.45" customHeight="1">
      <c r="B44" s="97"/>
      <c r="C44" s="10"/>
      <c r="D44" s="393" t="str">
        <f>IF(ข้อมูลนร.2!D44="","",ข้อมูลนร.2!D44)</f>
        <v/>
      </c>
      <c r="E44" s="394" t="str">
        <f>IF(ข้อมูลนร.2!G44="","",ข้อมูลนร.2!G44)</f>
        <v/>
      </c>
      <c r="F44" s="355"/>
      <c r="G44" s="355"/>
      <c r="H44" s="355"/>
      <c r="I44" s="355"/>
      <c r="J44" s="355"/>
      <c r="K44" s="355"/>
      <c r="L44" s="354"/>
      <c r="M44" s="97"/>
    </row>
    <row r="45" spans="2:13" s="16" customFormat="1" ht="17.45" customHeight="1">
      <c r="B45" s="97"/>
      <c r="C45" s="10"/>
      <c r="D45" s="393" t="str">
        <f>IF(ข้อมูลนร.2!D45="","",ข้อมูลนร.2!D45)</f>
        <v/>
      </c>
      <c r="E45" s="394" t="str">
        <f>IF(ข้อมูลนร.2!G45="","",ข้อมูลนร.2!G45)</f>
        <v/>
      </c>
      <c r="F45" s="355"/>
      <c r="G45" s="355"/>
      <c r="H45" s="355"/>
      <c r="I45" s="355"/>
      <c r="J45" s="355"/>
      <c r="K45" s="355"/>
      <c r="L45" s="354"/>
      <c r="M45" s="97"/>
    </row>
    <row r="46" spans="2:13" s="16" customFormat="1" ht="17.45" customHeight="1">
      <c r="B46" s="97"/>
      <c r="C46" s="10"/>
      <c r="D46" s="393" t="str">
        <f>IF(ข้อมูลนร.2!D46="","",ข้อมูลนร.2!D46)</f>
        <v/>
      </c>
      <c r="E46" s="394" t="str">
        <f>IF(ข้อมูลนร.2!G46="","",ข้อมูลนร.2!G46)</f>
        <v/>
      </c>
      <c r="F46" s="355"/>
      <c r="G46" s="355"/>
      <c r="H46" s="355"/>
      <c r="I46" s="355"/>
      <c r="J46" s="355"/>
      <c r="K46" s="355"/>
      <c r="L46" s="354"/>
      <c r="M46" s="97"/>
    </row>
    <row r="47" spans="2:13">
      <c r="B47" s="45"/>
      <c r="C47" s="14"/>
      <c r="D47" s="14"/>
      <c r="E47" s="96"/>
      <c r="F47" s="96"/>
      <c r="G47" s="14"/>
      <c r="H47" s="14"/>
      <c r="I47" s="14"/>
      <c r="J47" s="14"/>
      <c r="K47" s="14"/>
      <c r="L47" s="14"/>
      <c r="M47" s="45"/>
    </row>
    <row r="48" spans="2:13">
      <c r="B48" s="45"/>
      <c r="C48" s="45"/>
      <c r="D48" s="45"/>
      <c r="E48" s="173"/>
      <c r="F48" s="173"/>
      <c r="G48" s="45"/>
      <c r="H48" s="45"/>
      <c r="I48" s="45"/>
      <c r="J48" s="45"/>
      <c r="K48" s="45"/>
      <c r="L48" s="45"/>
      <c r="M48" s="45"/>
    </row>
  </sheetData>
  <sheetProtection algorithmName="SHA-512" hashValue="ulIuoNGhSHrzU2LxR/L7JpKHmNeAIyK1EY9MadEFu7HfrBmJ67fntjpnNzf7faL/mkLycQBuPh1x0RSnCel7dg==" saltValue="uMiFChGrWDOottoizCxZ9Q==" spinCount="100000" sheet="1" objects="1" scenarios="1" selectLockedCells="1"/>
  <mergeCells count="2">
    <mergeCell ref="D3:K3"/>
    <mergeCell ref="D4:K4"/>
  </mergeCells>
  <pageMargins left="0.27559055118110237" right="0.11811023622047245" top="0.47244094488188981" bottom="0.15748031496062992" header="0.19685039370078741" footer="0.19685039370078741"/>
  <pageSetup paperSize="9" orientation="portrait" blackAndWhite="1" horizontalDpi="4294967293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SS!$E$3:$E$4</xm:f>
          </x14:formula1>
          <xm:sqref>F7:J46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9" tint="-0.249977111117893"/>
  </sheetPr>
  <dimension ref="B1:X48"/>
  <sheetViews>
    <sheetView showGridLines="0" showRowColHeaders="0" workbookViewId="0"/>
  </sheetViews>
  <sheetFormatPr defaultRowHeight="17.25"/>
  <cols>
    <col min="1" max="1" width="26.25" style="254" customWidth="1"/>
    <col min="2" max="3" width="4.375" style="254" customWidth="1"/>
    <col min="4" max="21" width="4.625" style="254" customWidth="1"/>
    <col min="22" max="22" width="6.625" style="253" customWidth="1"/>
    <col min="23" max="24" width="4.375" style="254" customWidth="1"/>
    <col min="25" max="16384" width="9" style="254"/>
  </cols>
  <sheetData>
    <row r="1" spans="2:24" ht="20.100000000000001" customHeight="1"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480"/>
      <c r="W1" s="374"/>
      <c r="X1" s="374"/>
    </row>
    <row r="2" spans="2:24" ht="20.100000000000001" customHeight="1">
      <c r="B2" s="374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176"/>
      <c r="W2" s="490"/>
      <c r="X2" s="374"/>
    </row>
    <row r="3" spans="2:24" s="499" customFormat="1" ht="17.100000000000001" customHeight="1">
      <c r="B3" s="497"/>
      <c r="C3" s="498"/>
      <c r="D3" s="768" t="str">
        <f>"สรุปผลคะแนนปลายปี         ชั้น"&amp;ข้อมูลพื้นฐาน!T6 &amp;"       "&amp; "ภาคเรียนที่ " &amp;" " &amp;ข้อมูลพื้นฐาน!T5 &amp;"        "&amp; "ปีการศึกษา" &amp;" "&amp; ข้อมูลพื้นฐาน!X5</f>
        <v>สรุปผลคะแนนปลายปี         ชั้นมัธยมศึกษาปีที่  1       ภาคเรียนที่  1        ปีการศึกษา 2566</v>
      </c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8"/>
      <c r="W3" s="498"/>
      <c r="X3" s="497"/>
    </row>
    <row r="4" spans="2:24" ht="5.0999999999999996" customHeight="1">
      <c r="B4" s="374"/>
      <c r="C4" s="490"/>
      <c r="D4" s="490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100"/>
      <c r="P4" s="100"/>
      <c r="Q4" s="100"/>
      <c r="R4" s="100"/>
      <c r="S4" s="100"/>
      <c r="T4" s="100"/>
      <c r="U4" s="100"/>
      <c r="V4" s="101"/>
      <c r="W4" s="490"/>
      <c r="X4" s="374"/>
    </row>
    <row r="5" spans="2:24" ht="102.75" customHeight="1">
      <c r="B5" s="374"/>
      <c r="C5" s="490"/>
      <c r="D5" s="494" t="s">
        <v>32</v>
      </c>
      <c r="E5" s="358" t="str">
        <f>IF(กำหนดรายวิชา!F9="","",กำหนดรายวิชา!F9)</f>
        <v>ภาษาไทย</v>
      </c>
      <c r="F5" s="358" t="str">
        <f>IF(กำหนดรายวิชา!F10="","",กำหนดรายวิชา!F10)</f>
        <v>คณิตศาสตร์</v>
      </c>
      <c r="G5" s="358" t="str">
        <f>IF(กำหนดรายวิชา!F11="","",กำหนดรายวิชา!F11)</f>
        <v>วิทยาศาสตร์และเทคโนโลยี</v>
      </c>
      <c r="H5" s="358" t="str">
        <f>IF(กำหนดรายวิชา!F12="","",กำหนดรายวิชา!F12)</f>
        <v>สังคมศึกษา ศาสนาและวัฒนธรรม</v>
      </c>
      <c r="I5" s="358" t="str">
        <f>IF(กำหนดรายวิชา!F13="","",กำหนดรายวิชา!F13)</f>
        <v>ประวัติศาสตร์</v>
      </c>
      <c r="J5" s="358" t="str">
        <f>IF(กำหนดรายวิชา!F14="","",กำหนดรายวิชา!F14)</f>
        <v>สุขศึกษาและพลศึกษา</v>
      </c>
      <c r="K5" s="358" t="str">
        <f>IF(กำหนดรายวิชา!F15="","",กำหนดรายวิชา!F15)</f>
        <v>ศิลปะ</v>
      </c>
      <c r="L5" s="358" t="str">
        <f>IF(กำหนดรายวิชา!F16="","",กำหนดรายวิชา!F16)</f>
        <v>การงานอาชีพ</v>
      </c>
      <c r="M5" s="358" t="str">
        <f>IF(กำหนดรายวิชา!F17="","",กำหนดรายวิชา!F17)</f>
        <v>ภาษาอังกฤษพื้นฐาน</v>
      </c>
      <c r="N5" s="358">
        <f>IF(กำหนดรายวิชา!F18="","",กำหนดรายวิชา!F18)</f>
        <v>10</v>
      </c>
      <c r="O5" s="358">
        <f>IF(กำหนดรายวิชา!F19="","",กำหนดรายวิชา!F19)</f>
        <v>11</v>
      </c>
      <c r="P5" s="358">
        <f>IF(กำหนดรายวิชา!F20="","",กำหนดรายวิชา!F20)</f>
        <v>12</v>
      </c>
      <c r="Q5" s="358">
        <f>IF(กำหนดรายวิชา!F21="","",กำหนดรายวิชา!F21)</f>
        <v>13</v>
      </c>
      <c r="R5" s="358">
        <f>IF(กำหนดรายวิชา!F22="","",กำหนดรายวิชา!F22)</f>
        <v>14</v>
      </c>
      <c r="S5" s="358">
        <f>IF(กำหนดรายวิชา!F23="","",กำหนดรายวิชา!F23)</f>
        <v>15</v>
      </c>
      <c r="T5" s="358">
        <f>IF(กำหนดรายวิชา!F24="","",กำหนดรายวิชา!F24)</f>
        <v>16</v>
      </c>
      <c r="U5" s="358">
        <f>IF(กำหนดรายวิชา!F25="","",กำหนดรายวิชา!F25)</f>
        <v>17</v>
      </c>
      <c r="V5" s="495" t="s">
        <v>47</v>
      </c>
      <c r="W5" s="490"/>
      <c r="X5" s="374"/>
    </row>
    <row r="6" spans="2:24" ht="16.5" customHeight="1">
      <c r="B6" s="374"/>
      <c r="C6" s="490"/>
      <c r="D6" s="462" t="str">
        <f>IF(ข้อมูลนร.2!D7="","",ข้อมูลนร.2!D7)</f>
        <v>1</v>
      </c>
      <c r="E6" s="496">
        <f>IF(วิชา1!BA8="","",วิชา1!BA8)</f>
        <v>89</v>
      </c>
      <c r="F6" s="496">
        <f>IF(วิชา2!BA8="","",วิชา2!BA8)</f>
        <v>90</v>
      </c>
      <c r="G6" s="496">
        <f>IF(วิชา3!BA8="","",วิชา3!BA8)</f>
        <v>80</v>
      </c>
      <c r="H6" s="496">
        <f>IF(วิชา4!BA8="","",วิชา4!BA8)</f>
        <v>81</v>
      </c>
      <c r="I6" s="496">
        <f>IF(วิชา5!BA8="","",วิชา5!BA8)</f>
        <v>85</v>
      </c>
      <c r="J6" s="496">
        <f>IF(วิชา6!BA8="","",วิชา6!BA8)</f>
        <v>85</v>
      </c>
      <c r="K6" s="496">
        <f>IF(วิชา7!BA8="","",วิชา7!BA8)</f>
        <v>85</v>
      </c>
      <c r="L6" s="496">
        <f>IF(วิชา8!BA8="","",วิชา8!BA8)</f>
        <v>85</v>
      </c>
      <c r="M6" s="496">
        <f>IF(วิชา9!BA8="","",วิชา9!BA8)</f>
        <v>89</v>
      </c>
      <c r="N6" s="496">
        <f>IF(วิชา10!BA8="","",วิชา10!BA8)</f>
        <v>80</v>
      </c>
      <c r="O6" s="496">
        <f>IF(วิชา11!BA8="","",วิชา11!BA8)</f>
        <v>80</v>
      </c>
      <c r="P6" s="496">
        <f>IF(วิชา12!BA8="","",วิชา12!BA8)</f>
        <v>80</v>
      </c>
      <c r="Q6" s="496">
        <f>IF(วิชา13!BA8="","",วิชา13!BA8)</f>
        <v>80</v>
      </c>
      <c r="R6" s="496">
        <f>IF(วิชา14!BA8="","",วิชา14!BA8)</f>
        <v>80</v>
      </c>
      <c r="S6" s="496">
        <f>IF(วิชา15!BA8="","",วิชา15!BA8)</f>
        <v>85</v>
      </c>
      <c r="T6" s="496">
        <f>IF(วิชา16!BA8="","",วิชา16!BA8)</f>
        <v>85</v>
      </c>
      <c r="U6" s="496">
        <f>IF(วิชา17!BA8="","",วิชา17!BA8)</f>
        <v>70</v>
      </c>
      <c r="V6" s="492">
        <f>IF(D6="","",ROUND((AVERAGE(E6:U6)),2))</f>
        <v>82.88</v>
      </c>
      <c r="W6" s="490"/>
      <c r="X6" s="500"/>
    </row>
    <row r="7" spans="2:24" ht="16.5" customHeight="1">
      <c r="B7" s="374"/>
      <c r="C7" s="490"/>
      <c r="D7" s="462" t="str">
        <f>IF(ข้อมูลนร.2!D8="","",ข้อมูลนร.2!D8)</f>
        <v>2</v>
      </c>
      <c r="E7" s="496">
        <f>IF(วิชา1!BA9="","",วิชา1!BA9)</f>
        <v>69</v>
      </c>
      <c r="F7" s="496">
        <f>IF(วิชา2!BA9="","",วิชา2!BA9)</f>
        <v>61</v>
      </c>
      <c r="G7" s="496">
        <f>IF(วิชา3!BA9="","",วิชา3!BA9)</f>
        <v>76</v>
      </c>
      <c r="H7" s="496">
        <f>IF(วิชา4!BA9="","",วิชา4!BA9)</f>
        <v>77</v>
      </c>
      <c r="I7" s="496">
        <f>IF(วิชา5!BA9="","",วิชา5!BA9)</f>
        <v>79</v>
      </c>
      <c r="J7" s="496">
        <f>IF(วิชา6!BA9="","",วิชา6!BA9)</f>
        <v>76</v>
      </c>
      <c r="K7" s="496">
        <f>IF(วิชา7!BA9="","",วิชา7!BA9)</f>
        <v>76</v>
      </c>
      <c r="L7" s="496">
        <f>IF(วิชา8!BA9="","",วิชา8!BA9)</f>
        <v>76</v>
      </c>
      <c r="M7" s="496">
        <f>IF(วิชา9!BA9="","",วิชา9!BA9)</f>
        <v>69</v>
      </c>
      <c r="N7" s="496">
        <f>IF(วิชา10!BA9="","",วิชา10!BA9)</f>
        <v>60</v>
      </c>
      <c r="O7" s="496">
        <f>IF(วิชา11!BA9="","",วิชา11!BA9)</f>
        <v>60</v>
      </c>
      <c r="P7" s="496">
        <f>IF(วิชา12!BA9="","",วิชา12!BA9)</f>
        <v>60</v>
      </c>
      <c r="Q7" s="496">
        <f>IF(วิชา13!BA9="","",วิชา13!BA9)</f>
        <v>60</v>
      </c>
      <c r="R7" s="496">
        <f>IF(วิชา14!BA9="","",วิชา14!BA9)</f>
        <v>60</v>
      </c>
      <c r="S7" s="496">
        <f>IF(วิชา15!BA9="","",วิชา15!BA9)</f>
        <v>67</v>
      </c>
      <c r="T7" s="496">
        <f>IF(วิชา16!BA9="","",วิชา16!BA9)</f>
        <v>67</v>
      </c>
      <c r="U7" s="496">
        <f>IF(วิชา17!BA9="","",วิชา17!BA9)</f>
        <v>67</v>
      </c>
      <c r="V7" s="492">
        <f t="shared" ref="V7:V45" si="0">IF(D7="","",ROUND((AVERAGE(E7:U7)),2))</f>
        <v>68.239999999999995</v>
      </c>
      <c r="W7" s="490"/>
      <c r="X7" s="374"/>
    </row>
    <row r="8" spans="2:24" ht="16.5" customHeight="1">
      <c r="B8" s="374"/>
      <c r="C8" s="490"/>
      <c r="D8" s="462" t="str">
        <f>IF(ข้อมูลนร.2!D9="","",ข้อมูลนร.2!D9)</f>
        <v>3</v>
      </c>
      <c r="E8" s="496">
        <f>IF(วิชา1!BA10="","",วิชา1!BA10)</f>
        <v>62</v>
      </c>
      <c r="F8" s="496">
        <f>IF(วิชา2!BA10="","",วิชา2!BA10)</f>
        <v>56</v>
      </c>
      <c r="G8" s="496">
        <f>IF(วิชา3!BA10="","",วิชา3!BA10)</f>
        <v>71</v>
      </c>
      <c r="H8" s="496">
        <f>IF(วิชา4!BA10="","",วิชา4!BA10)</f>
        <v>71</v>
      </c>
      <c r="I8" s="496">
        <f>IF(วิชา5!BA10="","",วิชา5!BA10)</f>
        <v>81</v>
      </c>
      <c r="J8" s="496">
        <f>IF(วิชา6!BA10="","",วิชา6!BA10)</f>
        <v>70</v>
      </c>
      <c r="K8" s="496">
        <f>IF(วิชา7!BA10="","",วิชา7!BA10)</f>
        <v>70</v>
      </c>
      <c r="L8" s="496">
        <f>IF(วิชา8!BA10="","",วิชา8!BA10)</f>
        <v>70</v>
      </c>
      <c r="M8" s="496">
        <f>IF(วิชา9!BA10="","",วิชา9!BA10)</f>
        <v>62</v>
      </c>
      <c r="N8" s="496">
        <f>IF(วิชา10!BA10="","",วิชา10!BA10)</f>
        <v>55</v>
      </c>
      <c r="O8" s="496">
        <f>IF(วิชา11!BA10="","",วิชา11!BA10)</f>
        <v>55</v>
      </c>
      <c r="P8" s="496">
        <f>IF(วิชา12!BA10="","",วิชา12!BA10)</f>
        <v>55</v>
      </c>
      <c r="Q8" s="496">
        <f>IF(วิชา13!BA10="","",วิชา13!BA10)</f>
        <v>55</v>
      </c>
      <c r="R8" s="496">
        <f>IF(วิชา14!BA10="","",วิชา14!BA10)</f>
        <v>55</v>
      </c>
      <c r="S8" s="496">
        <f>IF(วิชา15!BA10="","",วิชา15!BA10)</f>
        <v>63</v>
      </c>
      <c r="T8" s="496">
        <f>IF(วิชา16!BA10="","",วิชา16!BA10)</f>
        <v>63</v>
      </c>
      <c r="U8" s="496">
        <f>IF(วิชา17!BA10="","",วิชา17!BA10)</f>
        <v>63</v>
      </c>
      <c r="V8" s="492">
        <f t="shared" si="0"/>
        <v>63.35</v>
      </c>
      <c r="W8" s="490"/>
      <c r="X8" s="374"/>
    </row>
    <row r="9" spans="2:24" ht="16.5" customHeight="1">
      <c r="B9" s="374"/>
      <c r="C9" s="490"/>
      <c r="D9" s="462" t="str">
        <f>IF(ข้อมูลนร.2!D10="","",ข้อมูลนร.2!D10)</f>
        <v/>
      </c>
      <c r="E9" s="496" t="str">
        <f>IF(วิชา1!BA11="","",วิชา1!BA11)</f>
        <v/>
      </c>
      <c r="F9" s="496" t="str">
        <f>IF(วิชา2!BA11="","",วิชา2!BA11)</f>
        <v/>
      </c>
      <c r="G9" s="496" t="str">
        <f>IF(วิชา3!BA11="","",วิชา3!BA11)</f>
        <v/>
      </c>
      <c r="H9" s="496" t="str">
        <f>IF(วิชา4!BA11="","",วิชา4!BA11)</f>
        <v/>
      </c>
      <c r="I9" s="496" t="str">
        <f>IF(วิชา5!BA11="","",วิชา5!BA11)</f>
        <v/>
      </c>
      <c r="J9" s="496" t="str">
        <f>IF(วิชา6!BA11="","",วิชา6!BA11)</f>
        <v/>
      </c>
      <c r="K9" s="496" t="str">
        <f>IF(วิชา7!BA11="","",วิชา7!BA11)</f>
        <v/>
      </c>
      <c r="L9" s="496" t="str">
        <f>IF(วิชา8!BA11="","",วิชา8!BA11)</f>
        <v/>
      </c>
      <c r="M9" s="496" t="str">
        <f>IF(วิชา9!BA11="","",วิชา9!BA11)</f>
        <v/>
      </c>
      <c r="N9" s="496" t="str">
        <f>IF(วิชา10!BA11="","",วิชา10!BA11)</f>
        <v/>
      </c>
      <c r="O9" s="496" t="str">
        <f>IF(วิชา11!BA11="","",วิชา11!BA11)</f>
        <v/>
      </c>
      <c r="P9" s="496" t="str">
        <f>IF(วิชา12!BA11="","",วิชา12!BA11)</f>
        <v/>
      </c>
      <c r="Q9" s="496" t="str">
        <f>IF(วิชา13!BA11="","",วิชา13!BA11)</f>
        <v/>
      </c>
      <c r="R9" s="496" t="str">
        <f>IF(วิชา14!BA11="","",วิชา14!BA11)</f>
        <v/>
      </c>
      <c r="S9" s="496" t="str">
        <f>IF(วิชา15!BA11="","",วิชา15!BA11)</f>
        <v/>
      </c>
      <c r="T9" s="496" t="str">
        <f>IF(วิชา16!BA11="","",วิชา16!BA11)</f>
        <v/>
      </c>
      <c r="U9" s="496" t="str">
        <f>IF(วิชา17!BA11="","",วิชา17!BA11)</f>
        <v/>
      </c>
      <c r="V9" s="492" t="str">
        <f t="shared" si="0"/>
        <v/>
      </c>
      <c r="W9" s="490"/>
      <c r="X9" s="374"/>
    </row>
    <row r="10" spans="2:24" ht="16.5" customHeight="1">
      <c r="B10" s="374"/>
      <c r="C10" s="490"/>
      <c r="D10" s="462" t="str">
        <f>IF(ข้อมูลนร.2!D11="","",ข้อมูลนร.2!D11)</f>
        <v/>
      </c>
      <c r="E10" s="496" t="str">
        <f>IF(วิชา1!BA12="","",วิชา1!BA12)</f>
        <v/>
      </c>
      <c r="F10" s="496" t="str">
        <f>IF(วิชา2!BA12="","",วิชา2!BA12)</f>
        <v/>
      </c>
      <c r="G10" s="496" t="str">
        <f>IF(วิชา3!BA12="","",วิชา3!BA12)</f>
        <v/>
      </c>
      <c r="H10" s="496" t="str">
        <f>IF(วิชา4!BA12="","",วิชา4!BA12)</f>
        <v/>
      </c>
      <c r="I10" s="496" t="str">
        <f>IF(วิชา5!BA12="","",วิชา5!BA12)</f>
        <v/>
      </c>
      <c r="J10" s="496" t="str">
        <f>IF(วิชา6!BA12="","",วิชา6!BA12)</f>
        <v/>
      </c>
      <c r="K10" s="496" t="str">
        <f>IF(วิชา7!BA12="","",วิชา7!BA12)</f>
        <v/>
      </c>
      <c r="L10" s="496" t="str">
        <f>IF(วิชา8!BA12="","",วิชา8!BA12)</f>
        <v/>
      </c>
      <c r="M10" s="496" t="str">
        <f>IF(วิชา9!BA12="","",วิชา9!BA12)</f>
        <v/>
      </c>
      <c r="N10" s="496" t="str">
        <f>IF(วิชา10!BA12="","",วิชา10!BA12)</f>
        <v/>
      </c>
      <c r="O10" s="496" t="str">
        <f>IF(วิชา11!BA12="","",วิชา11!BA12)</f>
        <v/>
      </c>
      <c r="P10" s="496" t="str">
        <f>IF(วิชา12!BA12="","",วิชา12!BA12)</f>
        <v/>
      </c>
      <c r="Q10" s="496" t="str">
        <f>IF(วิชา13!BA12="","",วิชา13!BA12)</f>
        <v/>
      </c>
      <c r="R10" s="496" t="str">
        <f>IF(วิชา14!BA12="","",วิชา14!BA12)</f>
        <v/>
      </c>
      <c r="S10" s="496" t="str">
        <f>IF(วิชา15!BA12="","",วิชา15!BA12)</f>
        <v/>
      </c>
      <c r="T10" s="496" t="str">
        <f>IF(วิชา16!BA12="","",วิชา16!BA12)</f>
        <v/>
      </c>
      <c r="U10" s="496" t="str">
        <f>IF(วิชา17!BA12="","",วิชา17!BA12)</f>
        <v/>
      </c>
      <c r="V10" s="492" t="str">
        <f t="shared" si="0"/>
        <v/>
      </c>
      <c r="W10" s="490"/>
      <c r="X10" s="374"/>
    </row>
    <row r="11" spans="2:24" ht="16.5" customHeight="1">
      <c r="B11" s="374"/>
      <c r="C11" s="490"/>
      <c r="D11" s="462" t="str">
        <f>IF(ข้อมูลนร.2!D12="","",ข้อมูลนร.2!D12)</f>
        <v/>
      </c>
      <c r="E11" s="496" t="str">
        <f>IF(วิชา1!BA13="","",วิชา1!BA13)</f>
        <v/>
      </c>
      <c r="F11" s="496" t="str">
        <f>IF(วิชา2!BA13="","",วิชา2!BA13)</f>
        <v/>
      </c>
      <c r="G11" s="496" t="str">
        <f>IF(วิชา3!BA13="","",วิชา3!BA13)</f>
        <v/>
      </c>
      <c r="H11" s="496" t="str">
        <f>IF(วิชา4!BA13="","",วิชา4!BA13)</f>
        <v/>
      </c>
      <c r="I11" s="496" t="str">
        <f>IF(วิชา5!BA13="","",วิชา5!BA13)</f>
        <v/>
      </c>
      <c r="J11" s="496" t="str">
        <f>IF(วิชา6!BA13="","",วิชา6!BA13)</f>
        <v/>
      </c>
      <c r="K11" s="496" t="str">
        <f>IF(วิชา7!BA13="","",วิชา7!BA13)</f>
        <v/>
      </c>
      <c r="L11" s="496" t="str">
        <f>IF(วิชา8!BA13="","",วิชา8!BA13)</f>
        <v/>
      </c>
      <c r="M11" s="496" t="str">
        <f>IF(วิชา9!BA13="","",วิชา9!BA13)</f>
        <v/>
      </c>
      <c r="N11" s="496" t="str">
        <f>IF(วิชา10!BA13="","",วิชา10!BA13)</f>
        <v/>
      </c>
      <c r="O11" s="496" t="str">
        <f>IF(วิชา11!BA13="","",วิชา11!BA13)</f>
        <v/>
      </c>
      <c r="P11" s="496" t="str">
        <f>IF(วิชา12!BA13="","",วิชา12!BA13)</f>
        <v/>
      </c>
      <c r="Q11" s="496" t="str">
        <f>IF(วิชา13!BA13="","",วิชา13!BA13)</f>
        <v/>
      </c>
      <c r="R11" s="496" t="str">
        <f>IF(วิชา14!BA13="","",วิชา14!BA13)</f>
        <v/>
      </c>
      <c r="S11" s="496" t="str">
        <f>IF(วิชา15!BA13="","",วิชา15!BA13)</f>
        <v/>
      </c>
      <c r="T11" s="496" t="str">
        <f>IF(วิชา16!BA13="","",วิชา16!BA13)</f>
        <v/>
      </c>
      <c r="U11" s="496" t="str">
        <f>IF(วิชา17!BA13="","",วิชา17!BA13)</f>
        <v/>
      </c>
      <c r="V11" s="492" t="str">
        <f t="shared" si="0"/>
        <v/>
      </c>
      <c r="W11" s="490"/>
      <c r="X11" s="374"/>
    </row>
    <row r="12" spans="2:24" ht="16.5" customHeight="1">
      <c r="B12" s="374"/>
      <c r="C12" s="490"/>
      <c r="D12" s="462" t="str">
        <f>IF(ข้อมูลนร.2!D13="","",ข้อมูลนร.2!D13)</f>
        <v/>
      </c>
      <c r="E12" s="496" t="str">
        <f>IF(วิชา1!BA14="","",วิชา1!BA14)</f>
        <v/>
      </c>
      <c r="F12" s="496" t="str">
        <f>IF(วิชา2!BA14="","",วิชา2!BA14)</f>
        <v/>
      </c>
      <c r="G12" s="496" t="str">
        <f>IF(วิชา3!BA14="","",วิชา3!BA14)</f>
        <v/>
      </c>
      <c r="H12" s="496" t="str">
        <f>IF(วิชา4!BA14="","",วิชา4!BA14)</f>
        <v/>
      </c>
      <c r="I12" s="496" t="str">
        <f>IF(วิชา5!BA14="","",วิชา5!BA14)</f>
        <v/>
      </c>
      <c r="J12" s="496" t="str">
        <f>IF(วิชา6!BA14="","",วิชา6!BA14)</f>
        <v/>
      </c>
      <c r="K12" s="496" t="str">
        <f>IF(วิชา7!BA14="","",วิชา7!BA14)</f>
        <v/>
      </c>
      <c r="L12" s="496" t="str">
        <f>IF(วิชา8!BA14="","",วิชา8!BA14)</f>
        <v/>
      </c>
      <c r="M12" s="496" t="str">
        <f>IF(วิชา9!BA14="","",วิชา9!BA14)</f>
        <v/>
      </c>
      <c r="N12" s="496" t="str">
        <f>IF(วิชา10!BA14="","",วิชา10!BA14)</f>
        <v/>
      </c>
      <c r="O12" s="496" t="str">
        <f>IF(วิชา11!BA14="","",วิชา11!BA14)</f>
        <v/>
      </c>
      <c r="P12" s="496" t="str">
        <f>IF(วิชา12!BA14="","",วิชา12!BA14)</f>
        <v/>
      </c>
      <c r="Q12" s="496" t="str">
        <f>IF(วิชา13!BA14="","",วิชา13!BA14)</f>
        <v/>
      </c>
      <c r="R12" s="496" t="str">
        <f>IF(วิชา14!BA14="","",วิชา14!BA14)</f>
        <v/>
      </c>
      <c r="S12" s="496" t="str">
        <f>IF(วิชา15!BA14="","",วิชา15!BA14)</f>
        <v/>
      </c>
      <c r="T12" s="496" t="str">
        <f>IF(วิชา16!BA14="","",วิชา16!BA14)</f>
        <v/>
      </c>
      <c r="U12" s="496" t="str">
        <f>IF(วิชา17!BA14="","",วิชา17!BA14)</f>
        <v/>
      </c>
      <c r="V12" s="492" t="str">
        <f t="shared" si="0"/>
        <v/>
      </c>
      <c r="W12" s="490"/>
      <c r="X12" s="374"/>
    </row>
    <row r="13" spans="2:24" ht="16.5" customHeight="1">
      <c r="B13" s="374"/>
      <c r="C13" s="490"/>
      <c r="D13" s="462" t="str">
        <f>IF(ข้อมูลนร.2!D14="","",ข้อมูลนร.2!D14)</f>
        <v/>
      </c>
      <c r="E13" s="496" t="str">
        <f>IF(วิชา1!BA15="","",วิชา1!BA15)</f>
        <v/>
      </c>
      <c r="F13" s="496" t="str">
        <f>IF(วิชา2!BA15="","",วิชา2!BA15)</f>
        <v/>
      </c>
      <c r="G13" s="496" t="str">
        <f>IF(วิชา3!BA15="","",วิชา3!BA15)</f>
        <v/>
      </c>
      <c r="H13" s="496" t="str">
        <f>IF(วิชา4!BA15="","",วิชา4!BA15)</f>
        <v/>
      </c>
      <c r="I13" s="496" t="str">
        <f>IF(วิชา5!BA15="","",วิชา5!BA15)</f>
        <v/>
      </c>
      <c r="J13" s="496" t="str">
        <f>IF(วิชา6!BA15="","",วิชา6!BA15)</f>
        <v/>
      </c>
      <c r="K13" s="496" t="str">
        <f>IF(วิชา7!BA15="","",วิชา7!BA15)</f>
        <v/>
      </c>
      <c r="L13" s="496" t="str">
        <f>IF(วิชา8!BA15="","",วิชา8!BA15)</f>
        <v/>
      </c>
      <c r="M13" s="496" t="str">
        <f>IF(วิชา9!BA15="","",วิชา9!BA15)</f>
        <v/>
      </c>
      <c r="N13" s="496" t="str">
        <f>IF(วิชา10!BA15="","",วิชา10!BA15)</f>
        <v/>
      </c>
      <c r="O13" s="496" t="str">
        <f>IF(วิชา11!BA15="","",วิชา11!BA15)</f>
        <v/>
      </c>
      <c r="P13" s="496" t="str">
        <f>IF(วิชา12!BA15="","",วิชา12!BA15)</f>
        <v/>
      </c>
      <c r="Q13" s="496" t="str">
        <f>IF(วิชา13!BA15="","",วิชา13!BA15)</f>
        <v/>
      </c>
      <c r="R13" s="496" t="str">
        <f>IF(วิชา14!BA15="","",วิชา14!BA15)</f>
        <v/>
      </c>
      <c r="S13" s="496" t="str">
        <f>IF(วิชา15!BA15="","",วิชา15!BA15)</f>
        <v/>
      </c>
      <c r="T13" s="496" t="str">
        <f>IF(วิชา16!BA15="","",วิชา16!BA15)</f>
        <v/>
      </c>
      <c r="U13" s="496" t="str">
        <f>IF(วิชา17!BA15="","",วิชา17!BA15)</f>
        <v/>
      </c>
      <c r="V13" s="492" t="str">
        <f t="shared" si="0"/>
        <v/>
      </c>
      <c r="W13" s="490"/>
      <c r="X13" s="374"/>
    </row>
    <row r="14" spans="2:24" ht="16.5" customHeight="1">
      <c r="B14" s="374"/>
      <c r="C14" s="490"/>
      <c r="D14" s="462" t="str">
        <f>IF(ข้อมูลนร.2!D15="","",ข้อมูลนร.2!D15)</f>
        <v/>
      </c>
      <c r="E14" s="496" t="str">
        <f>IF(วิชา1!BA16="","",วิชา1!BA16)</f>
        <v/>
      </c>
      <c r="F14" s="496" t="str">
        <f>IF(วิชา2!BA16="","",วิชา2!BA16)</f>
        <v/>
      </c>
      <c r="G14" s="496" t="str">
        <f>IF(วิชา3!BA16="","",วิชา3!BA16)</f>
        <v/>
      </c>
      <c r="H14" s="496" t="str">
        <f>IF(วิชา4!BA16="","",วิชา4!BA16)</f>
        <v/>
      </c>
      <c r="I14" s="496" t="str">
        <f>IF(วิชา5!BA16="","",วิชา5!BA16)</f>
        <v/>
      </c>
      <c r="J14" s="496" t="str">
        <f>IF(วิชา6!BA16="","",วิชา6!BA16)</f>
        <v/>
      </c>
      <c r="K14" s="496" t="str">
        <f>IF(วิชา7!BA16="","",วิชา7!BA16)</f>
        <v/>
      </c>
      <c r="L14" s="496" t="str">
        <f>IF(วิชา8!BA16="","",วิชา8!BA16)</f>
        <v/>
      </c>
      <c r="M14" s="496" t="str">
        <f>IF(วิชา9!BA16="","",วิชา9!BA16)</f>
        <v/>
      </c>
      <c r="N14" s="496" t="str">
        <f>IF(วิชา10!BA16="","",วิชา10!BA16)</f>
        <v/>
      </c>
      <c r="O14" s="496" t="str">
        <f>IF(วิชา11!BA16="","",วิชา11!BA16)</f>
        <v/>
      </c>
      <c r="P14" s="496" t="str">
        <f>IF(วิชา12!BA16="","",วิชา12!BA16)</f>
        <v/>
      </c>
      <c r="Q14" s="496" t="str">
        <f>IF(วิชา13!BA16="","",วิชา13!BA16)</f>
        <v/>
      </c>
      <c r="R14" s="496" t="str">
        <f>IF(วิชา14!BA16="","",วิชา14!BA16)</f>
        <v/>
      </c>
      <c r="S14" s="496" t="str">
        <f>IF(วิชา15!BA16="","",วิชา15!BA16)</f>
        <v/>
      </c>
      <c r="T14" s="496" t="str">
        <f>IF(วิชา16!BA16="","",วิชา16!BA16)</f>
        <v/>
      </c>
      <c r="U14" s="496" t="str">
        <f>IF(วิชา17!BA16="","",วิชา17!BA16)</f>
        <v/>
      </c>
      <c r="V14" s="492" t="str">
        <f t="shared" si="0"/>
        <v/>
      </c>
      <c r="W14" s="490"/>
      <c r="X14" s="374"/>
    </row>
    <row r="15" spans="2:24" ht="16.5" customHeight="1">
      <c r="B15" s="374"/>
      <c r="C15" s="490"/>
      <c r="D15" s="462" t="str">
        <f>IF(ข้อมูลนร.2!D16="","",ข้อมูลนร.2!D16)</f>
        <v/>
      </c>
      <c r="E15" s="496" t="str">
        <f>IF(วิชา1!BA17="","",วิชา1!BA17)</f>
        <v/>
      </c>
      <c r="F15" s="496" t="str">
        <f>IF(วิชา2!BA17="","",วิชา2!BA17)</f>
        <v/>
      </c>
      <c r="G15" s="496" t="str">
        <f>IF(วิชา3!BA17="","",วิชา3!BA17)</f>
        <v/>
      </c>
      <c r="H15" s="496" t="str">
        <f>IF(วิชา4!BA17="","",วิชา4!BA17)</f>
        <v/>
      </c>
      <c r="I15" s="496" t="str">
        <f>IF(วิชา5!BA17="","",วิชา5!BA17)</f>
        <v/>
      </c>
      <c r="J15" s="496" t="str">
        <f>IF(วิชา6!BA17="","",วิชา6!BA17)</f>
        <v/>
      </c>
      <c r="K15" s="496" t="str">
        <f>IF(วิชา7!BA17="","",วิชา7!BA17)</f>
        <v/>
      </c>
      <c r="L15" s="496" t="str">
        <f>IF(วิชา8!BA17="","",วิชา8!BA17)</f>
        <v/>
      </c>
      <c r="M15" s="496" t="str">
        <f>IF(วิชา9!BA17="","",วิชา9!BA17)</f>
        <v/>
      </c>
      <c r="N15" s="496" t="str">
        <f>IF(วิชา10!BA17="","",วิชา10!BA17)</f>
        <v/>
      </c>
      <c r="O15" s="496" t="str">
        <f>IF(วิชา11!BA17="","",วิชา11!BA17)</f>
        <v/>
      </c>
      <c r="P15" s="496" t="str">
        <f>IF(วิชา12!BA17="","",วิชา12!BA17)</f>
        <v/>
      </c>
      <c r="Q15" s="496" t="str">
        <f>IF(วิชา13!BA17="","",วิชา13!BA17)</f>
        <v/>
      </c>
      <c r="R15" s="496" t="str">
        <f>IF(วิชา14!BA17="","",วิชา14!BA17)</f>
        <v/>
      </c>
      <c r="S15" s="496" t="str">
        <f>IF(วิชา15!BA17="","",วิชา15!BA17)</f>
        <v/>
      </c>
      <c r="T15" s="496" t="str">
        <f>IF(วิชา16!BA17="","",วิชา16!BA17)</f>
        <v/>
      </c>
      <c r="U15" s="496" t="str">
        <f>IF(วิชา17!BA17="","",วิชา17!BA17)</f>
        <v/>
      </c>
      <c r="V15" s="492" t="str">
        <f t="shared" si="0"/>
        <v/>
      </c>
      <c r="W15" s="490"/>
      <c r="X15" s="374"/>
    </row>
    <row r="16" spans="2:24" ht="16.5" customHeight="1">
      <c r="B16" s="374"/>
      <c r="C16" s="490"/>
      <c r="D16" s="462" t="str">
        <f>IF(ข้อมูลนร.2!D17="","",ข้อมูลนร.2!D17)</f>
        <v/>
      </c>
      <c r="E16" s="496" t="str">
        <f>IF(วิชา1!BA18="","",วิชา1!BA18)</f>
        <v/>
      </c>
      <c r="F16" s="496" t="str">
        <f>IF(วิชา2!BA18="","",วิชา2!BA18)</f>
        <v/>
      </c>
      <c r="G16" s="496" t="str">
        <f>IF(วิชา3!BA18="","",วิชา3!BA18)</f>
        <v/>
      </c>
      <c r="H16" s="496" t="str">
        <f>IF(วิชา4!BA18="","",วิชา4!BA18)</f>
        <v/>
      </c>
      <c r="I16" s="496" t="str">
        <f>IF(วิชา5!BA18="","",วิชา5!BA18)</f>
        <v/>
      </c>
      <c r="J16" s="496" t="str">
        <f>IF(วิชา6!BA18="","",วิชา6!BA18)</f>
        <v/>
      </c>
      <c r="K16" s="496" t="str">
        <f>IF(วิชา7!BA18="","",วิชา7!BA18)</f>
        <v/>
      </c>
      <c r="L16" s="496" t="str">
        <f>IF(วิชา8!BA18="","",วิชา8!BA18)</f>
        <v/>
      </c>
      <c r="M16" s="496" t="str">
        <f>IF(วิชา9!BA18="","",วิชา9!BA18)</f>
        <v/>
      </c>
      <c r="N16" s="496" t="str">
        <f>IF(วิชา10!BA18="","",วิชา10!BA18)</f>
        <v/>
      </c>
      <c r="O16" s="496" t="str">
        <f>IF(วิชา11!BA18="","",วิชา11!BA18)</f>
        <v/>
      </c>
      <c r="P16" s="496" t="str">
        <f>IF(วิชา12!BA18="","",วิชา12!BA18)</f>
        <v/>
      </c>
      <c r="Q16" s="496" t="str">
        <f>IF(วิชา13!BA18="","",วิชา13!BA18)</f>
        <v/>
      </c>
      <c r="R16" s="496" t="str">
        <f>IF(วิชา14!BA18="","",วิชา14!BA18)</f>
        <v/>
      </c>
      <c r="S16" s="496" t="str">
        <f>IF(วิชา15!BA18="","",วิชา15!BA18)</f>
        <v/>
      </c>
      <c r="T16" s="496" t="str">
        <f>IF(วิชา16!BA18="","",วิชา16!BA18)</f>
        <v/>
      </c>
      <c r="U16" s="496" t="str">
        <f>IF(วิชา17!BA18="","",วิชา17!BA18)</f>
        <v/>
      </c>
      <c r="V16" s="492" t="str">
        <f t="shared" si="0"/>
        <v/>
      </c>
      <c r="W16" s="490"/>
      <c r="X16" s="374"/>
    </row>
    <row r="17" spans="2:24" ht="16.5" customHeight="1">
      <c r="B17" s="374"/>
      <c r="C17" s="490"/>
      <c r="D17" s="462" t="str">
        <f>IF(ข้อมูลนร.2!D18="","",ข้อมูลนร.2!D18)</f>
        <v/>
      </c>
      <c r="E17" s="496" t="str">
        <f>IF(วิชา1!BA19="","",วิชา1!BA19)</f>
        <v/>
      </c>
      <c r="F17" s="496" t="str">
        <f>IF(วิชา2!BA19="","",วิชา2!BA19)</f>
        <v/>
      </c>
      <c r="G17" s="496" t="str">
        <f>IF(วิชา3!BA19="","",วิชา3!BA19)</f>
        <v/>
      </c>
      <c r="H17" s="496" t="str">
        <f>IF(วิชา4!BA19="","",วิชา4!BA19)</f>
        <v/>
      </c>
      <c r="I17" s="496" t="str">
        <f>IF(วิชา5!BA19="","",วิชา5!BA19)</f>
        <v/>
      </c>
      <c r="J17" s="496" t="str">
        <f>IF(วิชา6!BA19="","",วิชา6!BA19)</f>
        <v/>
      </c>
      <c r="K17" s="496" t="str">
        <f>IF(วิชา7!BA19="","",วิชา7!BA19)</f>
        <v/>
      </c>
      <c r="L17" s="496" t="str">
        <f>IF(วิชา8!BA19="","",วิชา8!BA19)</f>
        <v/>
      </c>
      <c r="M17" s="496" t="str">
        <f>IF(วิชา9!BA19="","",วิชา9!BA19)</f>
        <v/>
      </c>
      <c r="N17" s="496" t="str">
        <f>IF(วิชา10!BA19="","",วิชา10!BA19)</f>
        <v/>
      </c>
      <c r="O17" s="496" t="str">
        <f>IF(วิชา11!BA19="","",วิชา11!BA19)</f>
        <v/>
      </c>
      <c r="P17" s="496" t="str">
        <f>IF(วิชา12!BA19="","",วิชา12!BA19)</f>
        <v/>
      </c>
      <c r="Q17" s="496" t="str">
        <f>IF(วิชา13!BA19="","",วิชา13!BA19)</f>
        <v/>
      </c>
      <c r="R17" s="496" t="str">
        <f>IF(วิชา14!BA19="","",วิชา14!BA19)</f>
        <v/>
      </c>
      <c r="S17" s="496" t="str">
        <f>IF(วิชา15!BA19="","",วิชา15!BA19)</f>
        <v/>
      </c>
      <c r="T17" s="496" t="str">
        <f>IF(วิชา16!BA19="","",วิชา16!BA19)</f>
        <v/>
      </c>
      <c r="U17" s="496" t="str">
        <f>IF(วิชา17!BA19="","",วิชา17!BA19)</f>
        <v/>
      </c>
      <c r="V17" s="492" t="str">
        <f t="shared" si="0"/>
        <v/>
      </c>
      <c r="W17" s="490"/>
      <c r="X17" s="374"/>
    </row>
    <row r="18" spans="2:24" ht="16.5" customHeight="1">
      <c r="B18" s="374"/>
      <c r="C18" s="490"/>
      <c r="D18" s="462" t="str">
        <f>IF(ข้อมูลนร.2!D19="","",ข้อมูลนร.2!D19)</f>
        <v/>
      </c>
      <c r="E18" s="496" t="str">
        <f>IF(วิชา1!BA20="","",วิชา1!BA20)</f>
        <v/>
      </c>
      <c r="F18" s="496" t="str">
        <f>IF(วิชา2!BA20="","",วิชา2!BA20)</f>
        <v/>
      </c>
      <c r="G18" s="496" t="str">
        <f>IF(วิชา3!BA20="","",วิชา3!BA20)</f>
        <v/>
      </c>
      <c r="H18" s="496" t="str">
        <f>IF(วิชา4!BA20="","",วิชา4!BA20)</f>
        <v/>
      </c>
      <c r="I18" s="496" t="str">
        <f>IF(วิชา5!BA20="","",วิชา5!BA20)</f>
        <v/>
      </c>
      <c r="J18" s="496" t="str">
        <f>IF(วิชา6!BA20="","",วิชา6!BA20)</f>
        <v/>
      </c>
      <c r="K18" s="496" t="str">
        <f>IF(วิชา7!BA20="","",วิชา7!BA20)</f>
        <v/>
      </c>
      <c r="L18" s="496" t="str">
        <f>IF(วิชา8!BA20="","",วิชา8!BA20)</f>
        <v/>
      </c>
      <c r="M18" s="496" t="str">
        <f>IF(วิชา9!BA20="","",วิชา9!BA20)</f>
        <v/>
      </c>
      <c r="N18" s="496" t="str">
        <f>IF(วิชา10!BA20="","",วิชา10!BA20)</f>
        <v/>
      </c>
      <c r="O18" s="496" t="str">
        <f>IF(วิชา11!BA20="","",วิชา11!BA20)</f>
        <v/>
      </c>
      <c r="P18" s="496" t="str">
        <f>IF(วิชา12!BA20="","",วิชา12!BA20)</f>
        <v/>
      </c>
      <c r="Q18" s="496" t="str">
        <f>IF(วิชา13!BA20="","",วิชา13!BA20)</f>
        <v/>
      </c>
      <c r="R18" s="496" t="str">
        <f>IF(วิชา14!BA20="","",วิชา14!BA20)</f>
        <v/>
      </c>
      <c r="S18" s="496" t="str">
        <f>IF(วิชา15!BA20="","",วิชา15!BA20)</f>
        <v/>
      </c>
      <c r="T18" s="496" t="str">
        <f>IF(วิชา16!BA20="","",วิชา16!BA20)</f>
        <v/>
      </c>
      <c r="U18" s="496" t="str">
        <f>IF(วิชา17!BA20="","",วิชา17!BA20)</f>
        <v/>
      </c>
      <c r="V18" s="492" t="str">
        <f t="shared" si="0"/>
        <v/>
      </c>
      <c r="W18" s="490"/>
      <c r="X18" s="374"/>
    </row>
    <row r="19" spans="2:24" ht="16.5" customHeight="1">
      <c r="B19" s="374"/>
      <c r="C19" s="490"/>
      <c r="D19" s="462" t="str">
        <f>IF(ข้อมูลนร.2!D20="","",ข้อมูลนร.2!D20)</f>
        <v/>
      </c>
      <c r="E19" s="496" t="str">
        <f>IF(วิชา1!BA21="","",วิชา1!BA21)</f>
        <v/>
      </c>
      <c r="F19" s="496" t="str">
        <f>IF(วิชา2!BA21="","",วิชา2!BA21)</f>
        <v/>
      </c>
      <c r="G19" s="496" t="str">
        <f>IF(วิชา3!BA21="","",วิชา3!BA21)</f>
        <v/>
      </c>
      <c r="H19" s="496" t="str">
        <f>IF(วิชา4!BA21="","",วิชา4!BA21)</f>
        <v/>
      </c>
      <c r="I19" s="496" t="str">
        <f>IF(วิชา5!BA21="","",วิชา5!BA21)</f>
        <v/>
      </c>
      <c r="J19" s="496" t="str">
        <f>IF(วิชา6!BA21="","",วิชา6!BA21)</f>
        <v/>
      </c>
      <c r="K19" s="496" t="str">
        <f>IF(วิชา7!BA21="","",วิชา7!BA21)</f>
        <v/>
      </c>
      <c r="L19" s="496" t="str">
        <f>IF(วิชา8!BA21="","",วิชา8!BA21)</f>
        <v/>
      </c>
      <c r="M19" s="496" t="str">
        <f>IF(วิชา9!BA21="","",วิชา9!BA21)</f>
        <v/>
      </c>
      <c r="N19" s="496" t="str">
        <f>IF(วิชา10!BA21="","",วิชา10!BA21)</f>
        <v/>
      </c>
      <c r="O19" s="496" t="str">
        <f>IF(วิชา11!BA21="","",วิชา11!BA21)</f>
        <v/>
      </c>
      <c r="P19" s="496" t="str">
        <f>IF(วิชา12!BA21="","",วิชา12!BA21)</f>
        <v/>
      </c>
      <c r="Q19" s="496" t="str">
        <f>IF(วิชา13!BA21="","",วิชา13!BA21)</f>
        <v/>
      </c>
      <c r="R19" s="496" t="str">
        <f>IF(วิชา14!BA21="","",วิชา14!BA21)</f>
        <v/>
      </c>
      <c r="S19" s="496" t="str">
        <f>IF(วิชา15!BA21="","",วิชา15!BA21)</f>
        <v/>
      </c>
      <c r="T19" s="496" t="str">
        <f>IF(วิชา16!BA21="","",วิชา16!BA21)</f>
        <v/>
      </c>
      <c r="U19" s="496" t="str">
        <f>IF(วิชา17!BA21="","",วิชา17!BA21)</f>
        <v/>
      </c>
      <c r="V19" s="492" t="str">
        <f t="shared" si="0"/>
        <v/>
      </c>
      <c r="W19" s="490"/>
      <c r="X19" s="374"/>
    </row>
    <row r="20" spans="2:24" ht="16.5" customHeight="1">
      <c r="B20" s="374"/>
      <c r="C20" s="490"/>
      <c r="D20" s="462" t="str">
        <f>IF(ข้อมูลนร.2!D21="","",ข้อมูลนร.2!D21)</f>
        <v/>
      </c>
      <c r="E20" s="496" t="str">
        <f>IF(วิชา1!BA22="","",วิชา1!BA22)</f>
        <v/>
      </c>
      <c r="F20" s="496" t="str">
        <f>IF(วิชา2!BA22="","",วิชา2!BA22)</f>
        <v/>
      </c>
      <c r="G20" s="496" t="str">
        <f>IF(วิชา3!BA22="","",วิชา3!BA22)</f>
        <v/>
      </c>
      <c r="H20" s="496" t="str">
        <f>IF(วิชา4!BA22="","",วิชา4!BA22)</f>
        <v/>
      </c>
      <c r="I20" s="496" t="str">
        <f>IF(วิชา5!BA22="","",วิชา5!BA22)</f>
        <v/>
      </c>
      <c r="J20" s="496" t="str">
        <f>IF(วิชา6!BA22="","",วิชา6!BA22)</f>
        <v/>
      </c>
      <c r="K20" s="496" t="str">
        <f>IF(วิชา7!BA22="","",วิชา7!BA22)</f>
        <v/>
      </c>
      <c r="L20" s="496" t="str">
        <f>IF(วิชา8!BA22="","",วิชา8!BA22)</f>
        <v/>
      </c>
      <c r="M20" s="496" t="str">
        <f>IF(วิชา9!BA22="","",วิชา9!BA22)</f>
        <v/>
      </c>
      <c r="N20" s="496" t="str">
        <f>IF(วิชา10!BA22="","",วิชา10!BA22)</f>
        <v/>
      </c>
      <c r="O20" s="496" t="str">
        <f>IF(วิชา11!BA22="","",วิชา11!BA22)</f>
        <v/>
      </c>
      <c r="P20" s="496" t="str">
        <f>IF(วิชา12!BA22="","",วิชา12!BA22)</f>
        <v/>
      </c>
      <c r="Q20" s="496" t="str">
        <f>IF(วิชา13!BA22="","",วิชา13!BA22)</f>
        <v/>
      </c>
      <c r="R20" s="496" t="str">
        <f>IF(วิชา14!BA22="","",วิชา14!BA22)</f>
        <v/>
      </c>
      <c r="S20" s="496" t="str">
        <f>IF(วิชา15!BA22="","",วิชา15!BA22)</f>
        <v/>
      </c>
      <c r="T20" s="496" t="str">
        <f>IF(วิชา16!BA22="","",วิชา16!BA22)</f>
        <v/>
      </c>
      <c r="U20" s="496" t="str">
        <f>IF(วิชา17!BA22="","",วิชา17!BA22)</f>
        <v/>
      </c>
      <c r="V20" s="492" t="str">
        <f t="shared" si="0"/>
        <v/>
      </c>
      <c r="W20" s="490"/>
      <c r="X20" s="374"/>
    </row>
    <row r="21" spans="2:24" ht="16.5" customHeight="1">
      <c r="B21" s="374"/>
      <c r="C21" s="490"/>
      <c r="D21" s="462" t="str">
        <f>IF(ข้อมูลนร.2!D22="","",ข้อมูลนร.2!D22)</f>
        <v/>
      </c>
      <c r="E21" s="496" t="str">
        <f>IF(วิชา1!BA23="","",วิชา1!BA23)</f>
        <v/>
      </c>
      <c r="F21" s="496" t="str">
        <f>IF(วิชา2!BA23="","",วิชา2!BA23)</f>
        <v/>
      </c>
      <c r="G21" s="496" t="str">
        <f>IF(วิชา3!BA23="","",วิชา3!BA23)</f>
        <v/>
      </c>
      <c r="H21" s="496" t="str">
        <f>IF(วิชา4!BA23="","",วิชา4!BA23)</f>
        <v/>
      </c>
      <c r="I21" s="496" t="str">
        <f>IF(วิชา5!BA23="","",วิชา5!BA23)</f>
        <v/>
      </c>
      <c r="J21" s="496" t="str">
        <f>IF(วิชา6!BA23="","",วิชา6!BA23)</f>
        <v/>
      </c>
      <c r="K21" s="496" t="str">
        <f>IF(วิชา7!BA23="","",วิชา7!BA23)</f>
        <v/>
      </c>
      <c r="L21" s="496" t="str">
        <f>IF(วิชา8!BA23="","",วิชา8!BA23)</f>
        <v/>
      </c>
      <c r="M21" s="496" t="str">
        <f>IF(วิชา9!BA23="","",วิชา9!BA23)</f>
        <v/>
      </c>
      <c r="N21" s="496" t="str">
        <f>IF(วิชา10!BA23="","",วิชา10!BA23)</f>
        <v/>
      </c>
      <c r="O21" s="496" t="str">
        <f>IF(วิชา11!BA23="","",วิชา11!BA23)</f>
        <v/>
      </c>
      <c r="P21" s="496" t="str">
        <f>IF(วิชา12!BA23="","",วิชา12!BA23)</f>
        <v/>
      </c>
      <c r="Q21" s="496" t="str">
        <f>IF(วิชา13!BA23="","",วิชา13!BA23)</f>
        <v/>
      </c>
      <c r="R21" s="496" t="str">
        <f>IF(วิชา14!BA23="","",วิชา14!BA23)</f>
        <v/>
      </c>
      <c r="S21" s="496" t="str">
        <f>IF(วิชา15!BA23="","",วิชา15!BA23)</f>
        <v/>
      </c>
      <c r="T21" s="496" t="str">
        <f>IF(วิชา16!BA23="","",วิชา16!BA23)</f>
        <v/>
      </c>
      <c r="U21" s="496" t="str">
        <f>IF(วิชา17!BA23="","",วิชา17!BA23)</f>
        <v/>
      </c>
      <c r="V21" s="492" t="str">
        <f t="shared" si="0"/>
        <v/>
      </c>
      <c r="W21" s="490"/>
      <c r="X21" s="374"/>
    </row>
    <row r="22" spans="2:24" ht="16.5" customHeight="1">
      <c r="B22" s="374"/>
      <c r="C22" s="490"/>
      <c r="D22" s="462" t="str">
        <f>IF(ข้อมูลนร.2!D23="","",ข้อมูลนร.2!D23)</f>
        <v/>
      </c>
      <c r="E22" s="496" t="str">
        <f>IF(วิชา1!BA24="","",วิชา1!BA24)</f>
        <v/>
      </c>
      <c r="F22" s="496" t="str">
        <f>IF(วิชา2!BA24="","",วิชา2!BA24)</f>
        <v/>
      </c>
      <c r="G22" s="496" t="str">
        <f>IF(วิชา3!BA24="","",วิชา3!BA24)</f>
        <v/>
      </c>
      <c r="H22" s="496" t="str">
        <f>IF(วิชา4!BA24="","",วิชา4!BA24)</f>
        <v/>
      </c>
      <c r="I22" s="496" t="str">
        <f>IF(วิชา5!BA24="","",วิชา5!BA24)</f>
        <v/>
      </c>
      <c r="J22" s="496" t="str">
        <f>IF(วิชา6!BA24="","",วิชา6!BA24)</f>
        <v/>
      </c>
      <c r="K22" s="496" t="str">
        <f>IF(วิชา7!BA24="","",วิชา7!BA24)</f>
        <v/>
      </c>
      <c r="L22" s="496" t="str">
        <f>IF(วิชา8!BA24="","",วิชา8!BA24)</f>
        <v/>
      </c>
      <c r="M22" s="496" t="str">
        <f>IF(วิชา9!BA24="","",วิชา9!BA24)</f>
        <v/>
      </c>
      <c r="N22" s="496" t="str">
        <f>IF(วิชา10!BA24="","",วิชา10!BA24)</f>
        <v/>
      </c>
      <c r="O22" s="496" t="str">
        <f>IF(วิชา11!BA24="","",วิชา11!BA24)</f>
        <v/>
      </c>
      <c r="P22" s="496" t="str">
        <f>IF(วิชา12!BA24="","",วิชา12!BA24)</f>
        <v/>
      </c>
      <c r="Q22" s="496" t="str">
        <f>IF(วิชา13!BA24="","",วิชา13!BA24)</f>
        <v/>
      </c>
      <c r="R22" s="496" t="str">
        <f>IF(วิชา14!BA24="","",วิชา14!BA24)</f>
        <v/>
      </c>
      <c r="S22" s="496" t="str">
        <f>IF(วิชา15!BA24="","",วิชา15!BA24)</f>
        <v/>
      </c>
      <c r="T22" s="496" t="str">
        <f>IF(วิชา16!BA24="","",วิชา16!BA24)</f>
        <v/>
      </c>
      <c r="U22" s="496" t="str">
        <f>IF(วิชา17!BA24="","",วิชา17!BA24)</f>
        <v/>
      </c>
      <c r="V22" s="492" t="str">
        <f t="shared" si="0"/>
        <v/>
      </c>
      <c r="W22" s="490"/>
      <c r="X22" s="374"/>
    </row>
    <row r="23" spans="2:24" ht="16.5" customHeight="1">
      <c r="B23" s="374"/>
      <c r="C23" s="490"/>
      <c r="D23" s="462" t="str">
        <f>IF(ข้อมูลนร.2!D24="","",ข้อมูลนร.2!D24)</f>
        <v/>
      </c>
      <c r="E23" s="496" t="str">
        <f>IF(วิชา1!BA25="","",วิชา1!BA25)</f>
        <v/>
      </c>
      <c r="F23" s="496" t="str">
        <f>IF(วิชา2!BA25="","",วิชา2!BA25)</f>
        <v/>
      </c>
      <c r="G23" s="496" t="str">
        <f>IF(วิชา3!BA25="","",วิชา3!BA25)</f>
        <v/>
      </c>
      <c r="H23" s="496" t="str">
        <f>IF(วิชา4!BA25="","",วิชา4!BA25)</f>
        <v/>
      </c>
      <c r="I23" s="496" t="str">
        <f>IF(วิชา5!BA25="","",วิชา5!BA25)</f>
        <v/>
      </c>
      <c r="J23" s="496" t="str">
        <f>IF(วิชา6!BA25="","",วิชา6!BA25)</f>
        <v/>
      </c>
      <c r="K23" s="496" t="str">
        <f>IF(วิชา7!BA25="","",วิชา7!BA25)</f>
        <v/>
      </c>
      <c r="L23" s="496" t="str">
        <f>IF(วิชา8!BA25="","",วิชา8!BA25)</f>
        <v/>
      </c>
      <c r="M23" s="496" t="str">
        <f>IF(วิชา9!BA25="","",วิชา9!BA25)</f>
        <v/>
      </c>
      <c r="N23" s="496" t="str">
        <f>IF(วิชา10!BA25="","",วิชา10!BA25)</f>
        <v/>
      </c>
      <c r="O23" s="496" t="str">
        <f>IF(วิชา11!BA25="","",วิชา11!BA25)</f>
        <v/>
      </c>
      <c r="P23" s="496" t="str">
        <f>IF(วิชา12!BA25="","",วิชา12!BA25)</f>
        <v/>
      </c>
      <c r="Q23" s="496" t="str">
        <f>IF(วิชา13!BA25="","",วิชา13!BA25)</f>
        <v/>
      </c>
      <c r="R23" s="496" t="str">
        <f>IF(วิชา14!BA25="","",วิชา14!BA25)</f>
        <v/>
      </c>
      <c r="S23" s="496" t="str">
        <f>IF(วิชา15!BA25="","",วิชา15!BA25)</f>
        <v/>
      </c>
      <c r="T23" s="496" t="str">
        <f>IF(วิชา16!BA25="","",วิชา16!BA25)</f>
        <v/>
      </c>
      <c r="U23" s="496" t="str">
        <f>IF(วิชา17!BA25="","",วิชา17!BA25)</f>
        <v/>
      </c>
      <c r="V23" s="492" t="str">
        <f t="shared" si="0"/>
        <v/>
      </c>
      <c r="W23" s="490"/>
      <c r="X23" s="374"/>
    </row>
    <row r="24" spans="2:24" ht="16.5" customHeight="1">
      <c r="B24" s="374"/>
      <c r="C24" s="490"/>
      <c r="D24" s="462" t="str">
        <f>IF(ข้อมูลนร.2!D25="","",ข้อมูลนร.2!D25)</f>
        <v/>
      </c>
      <c r="E24" s="496" t="str">
        <f>IF(วิชา1!BA26="","",วิชา1!BA26)</f>
        <v/>
      </c>
      <c r="F24" s="496" t="str">
        <f>IF(วิชา2!BA26="","",วิชา2!BA26)</f>
        <v/>
      </c>
      <c r="G24" s="496" t="str">
        <f>IF(วิชา3!BA26="","",วิชา3!BA26)</f>
        <v/>
      </c>
      <c r="H24" s="496" t="str">
        <f>IF(วิชา4!BA26="","",วิชา4!BA26)</f>
        <v/>
      </c>
      <c r="I24" s="496" t="str">
        <f>IF(วิชา5!BA26="","",วิชา5!BA26)</f>
        <v/>
      </c>
      <c r="J24" s="496" t="str">
        <f>IF(วิชา6!BA26="","",วิชา6!BA26)</f>
        <v/>
      </c>
      <c r="K24" s="496" t="str">
        <f>IF(วิชา7!BA26="","",วิชา7!BA26)</f>
        <v/>
      </c>
      <c r="L24" s="496" t="str">
        <f>IF(วิชา8!BA26="","",วิชา8!BA26)</f>
        <v/>
      </c>
      <c r="M24" s="496" t="str">
        <f>IF(วิชา9!BA26="","",วิชา9!BA26)</f>
        <v/>
      </c>
      <c r="N24" s="496" t="str">
        <f>IF(วิชา10!BA26="","",วิชา10!BA26)</f>
        <v/>
      </c>
      <c r="O24" s="496" t="str">
        <f>IF(วิชา11!BA26="","",วิชา11!BA26)</f>
        <v/>
      </c>
      <c r="P24" s="496" t="str">
        <f>IF(วิชา12!BA26="","",วิชา12!BA26)</f>
        <v/>
      </c>
      <c r="Q24" s="496" t="str">
        <f>IF(วิชา13!BA26="","",วิชา13!BA26)</f>
        <v/>
      </c>
      <c r="R24" s="496" t="str">
        <f>IF(วิชา14!BA26="","",วิชา14!BA26)</f>
        <v/>
      </c>
      <c r="S24" s="496" t="str">
        <f>IF(วิชา15!BA26="","",วิชา15!BA26)</f>
        <v/>
      </c>
      <c r="T24" s="496" t="str">
        <f>IF(วิชา16!BA26="","",วิชา16!BA26)</f>
        <v/>
      </c>
      <c r="U24" s="496" t="str">
        <f>IF(วิชา17!BA26="","",วิชา17!BA26)</f>
        <v/>
      </c>
      <c r="V24" s="492" t="str">
        <f t="shared" si="0"/>
        <v/>
      </c>
      <c r="W24" s="490"/>
      <c r="X24" s="374"/>
    </row>
    <row r="25" spans="2:24" ht="16.5" customHeight="1">
      <c r="B25" s="374"/>
      <c r="C25" s="490"/>
      <c r="D25" s="462" t="str">
        <f>IF(ข้อมูลนร.2!D26="","",ข้อมูลนร.2!D26)</f>
        <v/>
      </c>
      <c r="E25" s="496" t="str">
        <f>IF(วิชา1!BA27="","",วิชา1!BA27)</f>
        <v/>
      </c>
      <c r="F25" s="496" t="str">
        <f>IF(วิชา2!BA27="","",วิชา2!BA27)</f>
        <v/>
      </c>
      <c r="G25" s="496" t="str">
        <f>IF(วิชา3!BA27="","",วิชา3!BA27)</f>
        <v/>
      </c>
      <c r="H25" s="496" t="str">
        <f>IF(วิชา4!BA27="","",วิชา4!BA27)</f>
        <v/>
      </c>
      <c r="I25" s="496" t="str">
        <f>IF(วิชา5!BA27="","",วิชา5!BA27)</f>
        <v/>
      </c>
      <c r="J25" s="496" t="str">
        <f>IF(วิชา6!BA27="","",วิชา6!BA27)</f>
        <v/>
      </c>
      <c r="K25" s="496" t="str">
        <f>IF(วิชา7!BA27="","",วิชา7!BA27)</f>
        <v/>
      </c>
      <c r="L25" s="496" t="str">
        <f>IF(วิชา8!BA27="","",วิชา8!BA27)</f>
        <v/>
      </c>
      <c r="M25" s="496" t="str">
        <f>IF(วิชา9!BA27="","",วิชา9!BA27)</f>
        <v/>
      </c>
      <c r="N25" s="496" t="str">
        <f>IF(วิชา10!BA27="","",วิชา10!BA27)</f>
        <v/>
      </c>
      <c r="O25" s="496" t="str">
        <f>IF(วิชา11!BA27="","",วิชา11!BA27)</f>
        <v/>
      </c>
      <c r="P25" s="496" t="str">
        <f>IF(วิชา12!BA27="","",วิชา12!BA27)</f>
        <v/>
      </c>
      <c r="Q25" s="496" t="str">
        <f>IF(วิชา13!BA27="","",วิชา13!BA27)</f>
        <v/>
      </c>
      <c r="R25" s="496" t="str">
        <f>IF(วิชา14!BA27="","",วิชา14!BA27)</f>
        <v/>
      </c>
      <c r="S25" s="496" t="str">
        <f>IF(วิชา15!BA27="","",วิชา15!BA27)</f>
        <v/>
      </c>
      <c r="T25" s="496" t="str">
        <f>IF(วิชา16!BA27="","",วิชา16!BA27)</f>
        <v/>
      </c>
      <c r="U25" s="496" t="str">
        <f>IF(วิชา17!BA27="","",วิชา17!BA27)</f>
        <v/>
      </c>
      <c r="V25" s="492" t="str">
        <f t="shared" si="0"/>
        <v/>
      </c>
      <c r="W25" s="490"/>
      <c r="X25" s="374"/>
    </row>
    <row r="26" spans="2:24" ht="16.5" customHeight="1">
      <c r="B26" s="374"/>
      <c r="C26" s="490"/>
      <c r="D26" s="462" t="str">
        <f>IF(ข้อมูลนร.2!D27="","",ข้อมูลนร.2!D27)</f>
        <v/>
      </c>
      <c r="E26" s="496" t="str">
        <f>IF(วิชา1!BA28="","",วิชา1!BA28)</f>
        <v/>
      </c>
      <c r="F26" s="496" t="str">
        <f>IF(วิชา2!BA28="","",วิชา2!BA28)</f>
        <v/>
      </c>
      <c r="G26" s="496" t="str">
        <f>IF(วิชา3!BA28="","",วิชา3!BA28)</f>
        <v/>
      </c>
      <c r="H26" s="496" t="str">
        <f>IF(วิชา4!BA28="","",วิชา4!BA28)</f>
        <v/>
      </c>
      <c r="I26" s="496" t="str">
        <f>IF(วิชา5!BA28="","",วิชา5!BA28)</f>
        <v/>
      </c>
      <c r="J26" s="496" t="str">
        <f>IF(วิชา6!BA28="","",วิชา6!BA28)</f>
        <v/>
      </c>
      <c r="K26" s="496" t="str">
        <f>IF(วิชา7!BA28="","",วิชา7!BA28)</f>
        <v/>
      </c>
      <c r="L26" s="496" t="str">
        <f>IF(วิชา8!BA28="","",วิชา8!BA28)</f>
        <v/>
      </c>
      <c r="M26" s="496" t="str">
        <f>IF(วิชา9!BA28="","",วิชา9!BA28)</f>
        <v/>
      </c>
      <c r="N26" s="496" t="str">
        <f>IF(วิชา10!BA28="","",วิชา10!BA28)</f>
        <v/>
      </c>
      <c r="O26" s="496" t="str">
        <f>IF(วิชา11!BA28="","",วิชา11!BA28)</f>
        <v/>
      </c>
      <c r="P26" s="496" t="str">
        <f>IF(วิชา12!BA28="","",วิชา12!BA28)</f>
        <v/>
      </c>
      <c r="Q26" s="496" t="str">
        <f>IF(วิชา13!BA28="","",วิชา13!BA28)</f>
        <v/>
      </c>
      <c r="R26" s="496" t="str">
        <f>IF(วิชา14!BA28="","",วิชา14!BA28)</f>
        <v/>
      </c>
      <c r="S26" s="496" t="str">
        <f>IF(วิชา15!BA28="","",วิชา15!BA28)</f>
        <v/>
      </c>
      <c r="T26" s="496" t="str">
        <f>IF(วิชา16!BA28="","",วิชา16!BA28)</f>
        <v/>
      </c>
      <c r="U26" s="496" t="str">
        <f>IF(วิชา17!BA28="","",วิชา17!BA28)</f>
        <v/>
      </c>
      <c r="V26" s="492" t="str">
        <f t="shared" si="0"/>
        <v/>
      </c>
      <c r="W26" s="490"/>
      <c r="X26" s="374"/>
    </row>
    <row r="27" spans="2:24" ht="16.5" customHeight="1">
      <c r="B27" s="374"/>
      <c r="C27" s="490"/>
      <c r="D27" s="462" t="str">
        <f>IF(ข้อมูลนร.2!D28="","",ข้อมูลนร.2!D28)</f>
        <v/>
      </c>
      <c r="E27" s="496" t="str">
        <f>IF(วิชา1!BA29="","",วิชา1!BA29)</f>
        <v/>
      </c>
      <c r="F27" s="496" t="str">
        <f>IF(วิชา2!BA29="","",วิชา2!BA29)</f>
        <v/>
      </c>
      <c r="G27" s="496" t="str">
        <f>IF(วิชา3!BA29="","",วิชา3!BA29)</f>
        <v/>
      </c>
      <c r="H27" s="496" t="str">
        <f>IF(วิชา4!BA29="","",วิชา4!BA29)</f>
        <v/>
      </c>
      <c r="I27" s="496" t="str">
        <f>IF(วิชา5!BA29="","",วิชา5!BA29)</f>
        <v/>
      </c>
      <c r="J27" s="496" t="str">
        <f>IF(วิชา6!BA29="","",วิชา6!BA29)</f>
        <v/>
      </c>
      <c r="K27" s="496" t="str">
        <f>IF(วิชา7!BA29="","",วิชา7!BA29)</f>
        <v/>
      </c>
      <c r="L27" s="496" t="str">
        <f>IF(วิชา8!BA29="","",วิชา8!BA29)</f>
        <v/>
      </c>
      <c r="M27" s="496" t="str">
        <f>IF(วิชา9!BA29="","",วิชา9!BA29)</f>
        <v/>
      </c>
      <c r="N27" s="496" t="str">
        <f>IF(วิชา10!BA29="","",วิชา10!BA29)</f>
        <v/>
      </c>
      <c r="O27" s="496" t="str">
        <f>IF(วิชา11!BA29="","",วิชา11!BA29)</f>
        <v/>
      </c>
      <c r="P27" s="496" t="str">
        <f>IF(วิชา12!BA29="","",วิชา12!BA29)</f>
        <v/>
      </c>
      <c r="Q27" s="496" t="str">
        <f>IF(วิชา13!BA29="","",วิชา13!BA29)</f>
        <v/>
      </c>
      <c r="R27" s="496" t="str">
        <f>IF(วิชา14!BA29="","",วิชา14!BA29)</f>
        <v/>
      </c>
      <c r="S27" s="496" t="str">
        <f>IF(วิชา15!BA29="","",วิชา15!BA29)</f>
        <v/>
      </c>
      <c r="T27" s="496" t="str">
        <f>IF(วิชา16!BA29="","",วิชา16!BA29)</f>
        <v/>
      </c>
      <c r="U27" s="496" t="str">
        <f>IF(วิชา17!BA29="","",วิชา17!BA29)</f>
        <v/>
      </c>
      <c r="V27" s="492" t="str">
        <f t="shared" si="0"/>
        <v/>
      </c>
      <c r="W27" s="490"/>
      <c r="X27" s="374"/>
    </row>
    <row r="28" spans="2:24" ht="16.5" customHeight="1">
      <c r="B28" s="374"/>
      <c r="C28" s="490"/>
      <c r="D28" s="462" t="str">
        <f>IF(ข้อมูลนร.2!D29="","",ข้อมูลนร.2!D29)</f>
        <v/>
      </c>
      <c r="E28" s="496" t="str">
        <f>IF(วิชา1!BA30="","",วิชา1!BA30)</f>
        <v/>
      </c>
      <c r="F28" s="496" t="str">
        <f>IF(วิชา2!BA30="","",วิชา2!BA30)</f>
        <v/>
      </c>
      <c r="G28" s="496" t="str">
        <f>IF(วิชา3!BA30="","",วิชา3!BA30)</f>
        <v/>
      </c>
      <c r="H28" s="496" t="str">
        <f>IF(วิชา4!BA30="","",วิชา4!BA30)</f>
        <v/>
      </c>
      <c r="I28" s="496" t="str">
        <f>IF(วิชา5!BA30="","",วิชา5!BA30)</f>
        <v/>
      </c>
      <c r="J28" s="496" t="str">
        <f>IF(วิชา6!BA30="","",วิชา6!BA30)</f>
        <v/>
      </c>
      <c r="K28" s="496" t="str">
        <f>IF(วิชา7!BA30="","",วิชา7!BA30)</f>
        <v/>
      </c>
      <c r="L28" s="496" t="str">
        <f>IF(วิชา8!BA30="","",วิชา8!BA30)</f>
        <v/>
      </c>
      <c r="M28" s="496" t="str">
        <f>IF(วิชา9!BA30="","",วิชา9!BA30)</f>
        <v/>
      </c>
      <c r="N28" s="496" t="str">
        <f>IF(วิชา10!BA30="","",วิชา10!BA30)</f>
        <v/>
      </c>
      <c r="O28" s="496" t="str">
        <f>IF(วิชา11!BA30="","",วิชา11!BA30)</f>
        <v/>
      </c>
      <c r="P28" s="496" t="str">
        <f>IF(วิชา12!BA30="","",วิชา12!BA30)</f>
        <v/>
      </c>
      <c r="Q28" s="496" t="str">
        <f>IF(วิชา13!BA30="","",วิชา13!BA30)</f>
        <v/>
      </c>
      <c r="R28" s="496" t="str">
        <f>IF(วิชา14!BA30="","",วิชา14!BA30)</f>
        <v/>
      </c>
      <c r="S28" s="496" t="str">
        <f>IF(วิชา15!BA30="","",วิชา15!BA30)</f>
        <v/>
      </c>
      <c r="T28" s="496" t="str">
        <f>IF(วิชา16!BA30="","",วิชา16!BA30)</f>
        <v/>
      </c>
      <c r="U28" s="496" t="str">
        <f>IF(วิชา17!BA30="","",วิชา17!BA30)</f>
        <v/>
      </c>
      <c r="V28" s="492" t="str">
        <f t="shared" si="0"/>
        <v/>
      </c>
      <c r="W28" s="490"/>
      <c r="X28" s="374"/>
    </row>
    <row r="29" spans="2:24" ht="16.5" customHeight="1">
      <c r="B29" s="374"/>
      <c r="C29" s="490"/>
      <c r="D29" s="462" t="str">
        <f>IF(ข้อมูลนร.2!D30="","",ข้อมูลนร.2!D30)</f>
        <v/>
      </c>
      <c r="E29" s="496" t="str">
        <f>IF(วิชา1!BA31="","",วิชา1!BA31)</f>
        <v/>
      </c>
      <c r="F29" s="496" t="str">
        <f>IF(วิชา2!BA31="","",วิชา2!BA31)</f>
        <v/>
      </c>
      <c r="G29" s="496" t="str">
        <f>IF(วิชา3!BA31="","",วิชา3!BA31)</f>
        <v/>
      </c>
      <c r="H29" s="496" t="str">
        <f>IF(วิชา4!BA31="","",วิชา4!BA31)</f>
        <v/>
      </c>
      <c r="I29" s="496" t="str">
        <f>IF(วิชา5!BA31="","",วิชา5!BA31)</f>
        <v/>
      </c>
      <c r="J29" s="496" t="str">
        <f>IF(วิชา6!BA31="","",วิชา6!BA31)</f>
        <v/>
      </c>
      <c r="K29" s="496" t="str">
        <f>IF(วิชา7!BA31="","",วิชา7!BA31)</f>
        <v/>
      </c>
      <c r="L29" s="496" t="str">
        <f>IF(วิชา8!BA31="","",วิชา8!BA31)</f>
        <v/>
      </c>
      <c r="M29" s="496" t="str">
        <f>IF(วิชา9!BA31="","",วิชา9!BA31)</f>
        <v/>
      </c>
      <c r="N29" s="496" t="str">
        <f>IF(วิชา10!BA31="","",วิชา10!BA31)</f>
        <v/>
      </c>
      <c r="O29" s="496" t="str">
        <f>IF(วิชา11!BA31="","",วิชา11!BA31)</f>
        <v/>
      </c>
      <c r="P29" s="496" t="str">
        <f>IF(วิชา12!BA31="","",วิชา12!BA31)</f>
        <v/>
      </c>
      <c r="Q29" s="496" t="str">
        <f>IF(วิชา13!BA31="","",วิชา13!BA31)</f>
        <v/>
      </c>
      <c r="R29" s="496" t="str">
        <f>IF(วิชา14!BA31="","",วิชา14!BA31)</f>
        <v/>
      </c>
      <c r="S29" s="496" t="str">
        <f>IF(วิชา15!BA31="","",วิชา15!BA31)</f>
        <v/>
      </c>
      <c r="T29" s="496" t="str">
        <f>IF(วิชา16!BA31="","",วิชา16!BA31)</f>
        <v/>
      </c>
      <c r="U29" s="496" t="str">
        <f>IF(วิชา17!BA31="","",วิชา17!BA31)</f>
        <v/>
      </c>
      <c r="V29" s="492" t="str">
        <f t="shared" si="0"/>
        <v/>
      </c>
      <c r="W29" s="490"/>
      <c r="X29" s="374"/>
    </row>
    <row r="30" spans="2:24" ht="16.5" customHeight="1">
      <c r="B30" s="374"/>
      <c r="C30" s="490"/>
      <c r="D30" s="462" t="str">
        <f>IF(ข้อมูลนร.2!D31="","",ข้อมูลนร.2!D31)</f>
        <v/>
      </c>
      <c r="E30" s="496" t="str">
        <f>IF(วิชา1!BA32="","",วิชา1!BA32)</f>
        <v/>
      </c>
      <c r="F30" s="496" t="str">
        <f>IF(วิชา2!BA32="","",วิชา2!BA32)</f>
        <v/>
      </c>
      <c r="G30" s="496" t="str">
        <f>IF(วิชา3!BA32="","",วิชา3!BA32)</f>
        <v/>
      </c>
      <c r="H30" s="496" t="str">
        <f>IF(วิชา4!BA32="","",วิชา4!BA32)</f>
        <v/>
      </c>
      <c r="I30" s="496" t="str">
        <f>IF(วิชา5!BA32="","",วิชา5!BA32)</f>
        <v/>
      </c>
      <c r="J30" s="496" t="str">
        <f>IF(วิชา6!BA32="","",วิชา6!BA32)</f>
        <v/>
      </c>
      <c r="K30" s="496" t="str">
        <f>IF(วิชา7!BA32="","",วิชา7!BA32)</f>
        <v/>
      </c>
      <c r="L30" s="496" t="str">
        <f>IF(วิชา8!BA32="","",วิชา8!BA32)</f>
        <v/>
      </c>
      <c r="M30" s="496" t="str">
        <f>IF(วิชา9!BA32="","",วิชา9!BA32)</f>
        <v/>
      </c>
      <c r="N30" s="496" t="str">
        <f>IF(วิชา10!BA32="","",วิชา10!BA32)</f>
        <v/>
      </c>
      <c r="O30" s="496" t="str">
        <f>IF(วิชา11!BA32="","",วิชา11!BA32)</f>
        <v/>
      </c>
      <c r="P30" s="496" t="str">
        <f>IF(วิชา12!BA32="","",วิชา12!BA32)</f>
        <v/>
      </c>
      <c r="Q30" s="496" t="str">
        <f>IF(วิชา13!BA32="","",วิชา13!BA32)</f>
        <v/>
      </c>
      <c r="R30" s="496" t="str">
        <f>IF(วิชา14!BA32="","",วิชา14!BA32)</f>
        <v/>
      </c>
      <c r="S30" s="496" t="str">
        <f>IF(วิชา15!BA32="","",วิชา15!BA32)</f>
        <v/>
      </c>
      <c r="T30" s="496" t="str">
        <f>IF(วิชา16!BA32="","",วิชา16!BA32)</f>
        <v/>
      </c>
      <c r="U30" s="496" t="str">
        <f>IF(วิชา17!BA32="","",วิชา17!BA32)</f>
        <v/>
      </c>
      <c r="V30" s="492" t="str">
        <f t="shared" si="0"/>
        <v/>
      </c>
      <c r="W30" s="490"/>
      <c r="X30" s="374"/>
    </row>
    <row r="31" spans="2:24" ht="16.5" customHeight="1">
      <c r="B31" s="374"/>
      <c r="C31" s="490"/>
      <c r="D31" s="462" t="str">
        <f>IF(ข้อมูลนร.2!D32="","",ข้อมูลนร.2!D32)</f>
        <v/>
      </c>
      <c r="E31" s="496" t="str">
        <f>IF(วิชา1!BA33="","",วิชา1!BA33)</f>
        <v/>
      </c>
      <c r="F31" s="496" t="str">
        <f>IF(วิชา2!BA33="","",วิชา2!BA33)</f>
        <v/>
      </c>
      <c r="G31" s="496" t="str">
        <f>IF(วิชา3!BA33="","",วิชา3!BA33)</f>
        <v/>
      </c>
      <c r="H31" s="496" t="str">
        <f>IF(วิชา4!BA33="","",วิชา4!BA33)</f>
        <v/>
      </c>
      <c r="I31" s="496" t="str">
        <f>IF(วิชา5!BA33="","",วิชา5!BA33)</f>
        <v/>
      </c>
      <c r="J31" s="496" t="str">
        <f>IF(วิชา6!BA33="","",วิชา6!BA33)</f>
        <v/>
      </c>
      <c r="K31" s="496" t="str">
        <f>IF(วิชา7!BA33="","",วิชา7!BA33)</f>
        <v/>
      </c>
      <c r="L31" s="496" t="str">
        <f>IF(วิชา8!BA33="","",วิชา8!BA33)</f>
        <v/>
      </c>
      <c r="M31" s="496" t="str">
        <f>IF(วิชา9!BA33="","",วิชา9!BA33)</f>
        <v/>
      </c>
      <c r="N31" s="496" t="str">
        <f>IF(วิชา10!BA33="","",วิชา10!BA33)</f>
        <v/>
      </c>
      <c r="O31" s="496" t="str">
        <f>IF(วิชา11!BA33="","",วิชา11!BA33)</f>
        <v/>
      </c>
      <c r="P31" s="496" t="str">
        <f>IF(วิชา12!BA33="","",วิชา12!BA33)</f>
        <v/>
      </c>
      <c r="Q31" s="496" t="str">
        <f>IF(วิชา13!BA33="","",วิชา13!BA33)</f>
        <v/>
      </c>
      <c r="R31" s="496" t="str">
        <f>IF(วิชา14!BA33="","",วิชา14!BA33)</f>
        <v/>
      </c>
      <c r="S31" s="496" t="str">
        <f>IF(วิชา15!BA33="","",วิชา15!BA33)</f>
        <v/>
      </c>
      <c r="T31" s="496" t="str">
        <f>IF(วิชา16!BA33="","",วิชา16!BA33)</f>
        <v/>
      </c>
      <c r="U31" s="496" t="str">
        <f>IF(วิชา17!BA33="","",วิชา17!BA33)</f>
        <v/>
      </c>
      <c r="V31" s="492" t="str">
        <f t="shared" si="0"/>
        <v/>
      </c>
      <c r="W31" s="490"/>
      <c r="X31" s="374"/>
    </row>
    <row r="32" spans="2:24" ht="16.5" customHeight="1">
      <c r="B32" s="374"/>
      <c r="C32" s="490"/>
      <c r="D32" s="462" t="str">
        <f>IF(ข้อมูลนร.2!D33="","",ข้อมูลนร.2!D33)</f>
        <v/>
      </c>
      <c r="E32" s="496" t="str">
        <f>IF(วิชา1!BA34="","",วิชา1!BA34)</f>
        <v/>
      </c>
      <c r="F32" s="496" t="str">
        <f>IF(วิชา2!BA34="","",วิชา2!BA34)</f>
        <v/>
      </c>
      <c r="G32" s="496" t="str">
        <f>IF(วิชา3!BA34="","",วิชา3!BA34)</f>
        <v/>
      </c>
      <c r="H32" s="496" t="str">
        <f>IF(วิชา4!BA34="","",วิชา4!BA34)</f>
        <v/>
      </c>
      <c r="I32" s="496" t="str">
        <f>IF(วิชา5!BA34="","",วิชา5!BA34)</f>
        <v/>
      </c>
      <c r="J32" s="496" t="str">
        <f>IF(วิชา6!BA34="","",วิชา6!BA34)</f>
        <v/>
      </c>
      <c r="K32" s="496" t="str">
        <f>IF(วิชา7!BA34="","",วิชา7!BA34)</f>
        <v/>
      </c>
      <c r="L32" s="496" t="str">
        <f>IF(วิชา8!BA34="","",วิชา8!BA34)</f>
        <v/>
      </c>
      <c r="M32" s="496" t="str">
        <f>IF(วิชา9!BA34="","",วิชา9!BA34)</f>
        <v/>
      </c>
      <c r="N32" s="496" t="str">
        <f>IF(วิชา10!BA34="","",วิชา10!BA34)</f>
        <v/>
      </c>
      <c r="O32" s="496" t="str">
        <f>IF(วิชา11!BA34="","",วิชา11!BA34)</f>
        <v/>
      </c>
      <c r="P32" s="496" t="str">
        <f>IF(วิชา12!BA34="","",วิชา12!BA34)</f>
        <v/>
      </c>
      <c r="Q32" s="496" t="str">
        <f>IF(วิชา13!BA34="","",วิชา13!BA34)</f>
        <v/>
      </c>
      <c r="R32" s="496" t="str">
        <f>IF(วิชา14!BA34="","",วิชา14!BA34)</f>
        <v/>
      </c>
      <c r="S32" s="496" t="str">
        <f>IF(วิชา15!BA34="","",วิชา15!BA34)</f>
        <v/>
      </c>
      <c r="T32" s="496" t="str">
        <f>IF(วิชา16!BA34="","",วิชา16!BA34)</f>
        <v/>
      </c>
      <c r="U32" s="496" t="str">
        <f>IF(วิชา17!BA34="","",วิชา17!BA34)</f>
        <v/>
      </c>
      <c r="V32" s="492" t="str">
        <f t="shared" si="0"/>
        <v/>
      </c>
      <c r="W32" s="490"/>
      <c r="X32" s="374"/>
    </row>
    <row r="33" spans="2:24" ht="16.5" customHeight="1">
      <c r="B33" s="374"/>
      <c r="C33" s="490"/>
      <c r="D33" s="462" t="str">
        <f>IF(ข้อมูลนร.2!D34="","",ข้อมูลนร.2!D34)</f>
        <v/>
      </c>
      <c r="E33" s="496" t="str">
        <f>IF(วิชา1!BA35="","",วิชา1!BA35)</f>
        <v/>
      </c>
      <c r="F33" s="496" t="str">
        <f>IF(วิชา2!BA35="","",วิชา2!BA35)</f>
        <v/>
      </c>
      <c r="G33" s="496" t="str">
        <f>IF(วิชา3!BA35="","",วิชา3!BA35)</f>
        <v/>
      </c>
      <c r="H33" s="496" t="str">
        <f>IF(วิชา4!BA35="","",วิชา4!BA35)</f>
        <v/>
      </c>
      <c r="I33" s="496" t="str">
        <f>IF(วิชา5!BA35="","",วิชา5!BA35)</f>
        <v/>
      </c>
      <c r="J33" s="496" t="str">
        <f>IF(วิชา6!BA35="","",วิชา6!BA35)</f>
        <v/>
      </c>
      <c r="K33" s="496" t="str">
        <f>IF(วิชา7!BA35="","",วิชา7!BA35)</f>
        <v/>
      </c>
      <c r="L33" s="496" t="str">
        <f>IF(วิชา8!BA35="","",วิชา8!BA35)</f>
        <v/>
      </c>
      <c r="M33" s="496" t="str">
        <f>IF(วิชา9!BA35="","",วิชา9!BA35)</f>
        <v/>
      </c>
      <c r="N33" s="496" t="str">
        <f>IF(วิชา10!BA35="","",วิชา10!BA35)</f>
        <v/>
      </c>
      <c r="O33" s="496" t="str">
        <f>IF(วิชา11!BA35="","",วิชา11!BA35)</f>
        <v/>
      </c>
      <c r="P33" s="496" t="str">
        <f>IF(วิชา12!BA35="","",วิชา12!BA35)</f>
        <v/>
      </c>
      <c r="Q33" s="496" t="str">
        <f>IF(วิชา13!BA35="","",วิชา13!BA35)</f>
        <v/>
      </c>
      <c r="R33" s="496" t="str">
        <f>IF(วิชา14!BA35="","",วิชา14!BA35)</f>
        <v/>
      </c>
      <c r="S33" s="496" t="str">
        <f>IF(วิชา15!BA35="","",วิชา15!BA35)</f>
        <v/>
      </c>
      <c r="T33" s="496" t="str">
        <f>IF(วิชา16!BA35="","",วิชา16!BA35)</f>
        <v/>
      </c>
      <c r="U33" s="496" t="str">
        <f>IF(วิชา17!BA35="","",วิชา17!BA35)</f>
        <v/>
      </c>
      <c r="V33" s="492" t="str">
        <f t="shared" si="0"/>
        <v/>
      </c>
      <c r="W33" s="490"/>
      <c r="X33" s="374"/>
    </row>
    <row r="34" spans="2:24" ht="16.5" customHeight="1">
      <c r="B34" s="374"/>
      <c r="C34" s="490"/>
      <c r="D34" s="462" t="str">
        <f>IF(ข้อมูลนร.2!D35="","",ข้อมูลนร.2!D35)</f>
        <v/>
      </c>
      <c r="E34" s="496" t="str">
        <f>IF(วิชา1!BA36="","",วิชา1!BA36)</f>
        <v/>
      </c>
      <c r="F34" s="496" t="str">
        <f>IF(วิชา2!BA36="","",วิชา2!BA36)</f>
        <v/>
      </c>
      <c r="G34" s="496" t="str">
        <f>IF(วิชา3!BA36="","",วิชา3!BA36)</f>
        <v/>
      </c>
      <c r="H34" s="496" t="str">
        <f>IF(วิชา4!BA36="","",วิชา4!BA36)</f>
        <v/>
      </c>
      <c r="I34" s="496" t="str">
        <f>IF(วิชา5!BA36="","",วิชา5!BA36)</f>
        <v/>
      </c>
      <c r="J34" s="496" t="str">
        <f>IF(วิชา6!BA36="","",วิชา6!BA36)</f>
        <v/>
      </c>
      <c r="K34" s="496" t="str">
        <f>IF(วิชา7!BA36="","",วิชา7!BA36)</f>
        <v/>
      </c>
      <c r="L34" s="496" t="str">
        <f>IF(วิชา8!BA36="","",วิชา8!BA36)</f>
        <v/>
      </c>
      <c r="M34" s="496" t="str">
        <f>IF(วิชา9!BA36="","",วิชา9!BA36)</f>
        <v/>
      </c>
      <c r="N34" s="496" t="str">
        <f>IF(วิชา10!BA36="","",วิชา10!BA36)</f>
        <v/>
      </c>
      <c r="O34" s="496" t="str">
        <f>IF(วิชา11!BA36="","",วิชา11!BA36)</f>
        <v/>
      </c>
      <c r="P34" s="496" t="str">
        <f>IF(วิชา12!BA36="","",วิชา12!BA36)</f>
        <v/>
      </c>
      <c r="Q34" s="496" t="str">
        <f>IF(วิชา13!BA36="","",วิชา13!BA36)</f>
        <v/>
      </c>
      <c r="R34" s="496" t="str">
        <f>IF(วิชา14!BA36="","",วิชา14!BA36)</f>
        <v/>
      </c>
      <c r="S34" s="496" t="str">
        <f>IF(วิชา15!BA36="","",วิชา15!BA36)</f>
        <v/>
      </c>
      <c r="T34" s="496" t="str">
        <f>IF(วิชา16!BA36="","",วิชา16!BA36)</f>
        <v/>
      </c>
      <c r="U34" s="496" t="str">
        <f>IF(วิชา17!BA36="","",วิชา17!BA36)</f>
        <v/>
      </c>
      <c r="V34" s="492" t="str">
        <f t="shared" si="0"/>
        <v/>
      </c>
      <c r="W34" s="490"/>
      <c r="X34" s="374"/>
    </row>
    <row r="35" spans="2:24" ht="16.5" customHeight="1">
      <c r="B35" s="374"/>
      <c r="C35" s="490"/>
      <c r="D35" s="462" t="str">
        <f>IF(ข้อมูลนร.2!D36="","",ข้อมูลนร.2!D36)</f>
        <v/>
      </c>
      <c r="E35" s="496" t="str">
        <f>IF(วิชา1!BA37="","",วิชา1!BA37)</f>
        <v/>
      </c>
      <c r="F35" s="496" t="str">
        <f>IF(วิชา2!BA37="","",วิชา2!BA37)</f>
        <v/>
      </c>
      <c r="G35" s="496" t="str">
        <f>IF(วิชา3!BA37="","",วิชา3!BA37)</f>
        <v/>
      </c>
      <c r="H35" s="496" t="str">
        <f>IF(วิชา4!BA37="","",วิชา4!BA37)</f>
        <v/>
      </c>
      <c r="I35" s="496" t="str">
        <f>IF(วิชา5!BA37="","",วิชา5!BA37)</f>
        <v/>
      </c>
      <c r="J35" s="496" t="str">
        <f>IF(วิชา6!BA37="","",วิชา6!BA37)</f>
        <v/>
      </c>
      <c r="K35" s="496" t="str">
        <f>IF(วิชา7!BA37="","",วิชา7!BA37)</f>
        <v/>
      </c>
      <c r="L35" s="496" t="str">
        <f>IF(วิชา8!BA37="","",วิชา8!BA37)</f>
        <v/>
      </c>
      <c r="M35" s="496" t="str">
        <f>IF(วิชา9!BA37="","",วิชา9!BA37)</f>
        <v/>
      </c>
      <c r="N35" s="496" t="str">
        <f>IF(วิชา10!BA37="","",วิชา10!BA37)</f>
        <v/>
      </c>
      <c r="O35" s="496" t="str">
        <f>IF(วิชา11!BA37="","",วิชา11!BA37)</f>
        <v/>
      </c>
      <c r="P35" s="496" t="str">
        <f>IF(วิชา12!BA37="","",วิชา12!BA37)</f>
        <v/>
      </c>
      <c r="Q35" s="496" t="str">
        <f>IF(วิชา13!BA37="","",วิชา13!BA37)</f>
        <v/>
      </c>
      <c r="R35" s="496" t="str">
        <f>IF(วิชา14!BA37="","",วิชา14!BA37)</f>
        <v/>
      </c>
      <c r="S35" s="496" t="str">
        <f>IF(วิชา15!BA37="","",วิชา15!BA37)</f>
        <v/>
      </c>
      <c r="T35" s="496" t="str">
        <f>IF(วิชา16!BA37="","",วิชา16!BA37)</f>
        <v/>
      </c>
      <c r="U35" s="496" t="str">
        <f>IF(วิชา17!BA37="","",วิชา17!BA37)</f>
        <v/>
      </c>
      <c r="V35" s="492" t="str">
        <f t="shared" si="0"/>
        <v/>
      </c>
      <c r="W35" s="490"/>
      <c r="X35" s="374"/>
    </row>
    <row r="36" spans="2:24" ht="16.5" customHeight="1">
      <c r="B36" s="374"/>
      <c r="C36" s="490"/>
      <c r="D36" s="462" t="str">
        <f>IF(ข้อมูลนร.2!D37="","",ข้อมูลนร.2!D37)</f>
        <v/>
      </c>
      <c r="E36" s="496" t="str">
        <f>IF(วิชา1!BA38="","",วิชา1!BA38)</f>
        <v/>
      </c>
      <c r="F36" s="496" t="str">
        <f>IF(วิชา2!BA38="","",วิชา2!BA38)</f>
        <v/>
      </c>
      <c r="G36" s="496" t="str">
        <f>IF(วิชา3!BA38="","",วิชา3!BA38)</f>
        <v/>
      </c>
      <c r="H36" s="496" t="str">
        <f>IF(วิชา4!BA38="","",วิชา4!BA38)</f>
        <v/>
      </c>
      <c r="I36" s="496" t="str">
        <f>IF(วิชา5!BA38="","",วิชา5!BA38)</f>
        <v/>
      </c>
      <c r="J36" s="496" t="str">
        <f>IF(วิชา6!BA38="","",วิชา6!BA38)</f>
        <v/>
      </c>
      <c r="K36" s="496" t="str">
        <f>IF(วิชา7!BA38="","",วิชา7!BA38)</f>
        <v/>
      </c>
      <c r="L36" s="496" t="str">
        <f>IF(วิชา8!BA38="","",วิชา8!BA38)</f>
        <v/>
      </c>
      <c r="M36" s="496" t="str">
        <f>IF(วิชา9!BA38="","",วิชา9!BA38)</f>
        <v/>
      </c>
      <c r="N36" s="496" t="str">
        <f>IF(วิชา10!BA38="","",วิชา10!BA38)</f>
        <v/>
      </c>
      <c r="O36" s="496" t="str">
        <f>IF(วิชา11!BA38="","",วิชา11!BA38)</f>
        <v/>
      </c>
      <c r="P36" s="496" t="str">
        <f>IF(วิชา12!BA38="","",วิชา12!BA38)</f>
        <v/>
      </c>
      <c r="Q36" s="496" t="str">
        <f>IF(วิชา13!BA38="","",วิชา13!BA38)</f>
        <v/>
      </c>
      <c r="R36" s="496" t="str">
        <f>IF(วิชา14!BA38="","",วิชา14!BA38)</f>
        <v/>
      </c>
      <c r="S36" s="496" t="str">
        <f>IF(วิชา15!BA38="","",วิชา15!BA38)</f>
        <v/>
      </c>
      <c r="T36" s="496" t="str">
        <f>IF(วิชา16!BA38="","",วิชา16!BA38)</f>
        <v/>
      </c>
      <c r="U36" s="496" t="str">
        <f>IF(วิชา17!BA38="","",วิชา17!BA38)</f>
        <v/>
      </c>
      <c r="V36" s="492" t="str">
        <f t="shared" si="0"/>
        <v/>
      </c>
      <c r="W36" s="490"/>
      <c r="X36" s="374"/>
    </row>
    <row r="37" spans="2:24" ht="16.5" customHeight="1">
      <c r="B37" s="374"/>
      <c r="C37" s="490"/>
      <c r="D37" s="462" t="str">
        <f>IF(ข้อมูลนร.2!D38="","",ข้อมูลนร.2!D38)</f>
        <v/>
      </c>
      <c r="E37" s="496" t="str">
        <f>IF(วิชา1!BA39="","",วิชา1!BA39)</f>
        <v/>
      </c>
      <c r="F37" s="496" t="str">
        <f>IF(วิชา2!BA39="","",วิชา2!BA39)</f>
        <v/>
      </c>
      <c r="G37" s="496" t="str">
        <f>IF(วิชา3!BA39="","",วิชา3!BA39)</f>
        <v/>
      </c>
      <c r="H37" s="496" t="str">
        <f>IF(วิชา4!BA39="","",วิชา4!BA39)</f>
        <v/>
      </c>
      <c r="I37" s="496" t="str">
        <f>IF(วิชา5!BA39="","",วิชา5!BA39)</f>
        <v/>
      </c>
      <c r="J37" s="496" t="str">
        <f>IF(วิชา6!BA39="","",วิชา6!BA39)</f>
        <v/>
      </c>
      <c r="K37" s="496" t="str">
        <f>IF(วิชา7!BA39="","",วิชา7!BA39)</f>
        <v/>
      </c>
      <c r="L37" s="496" t="str">
        <f>IF(วิชา8!BA39="","",วิชา8!BA39)</f>
        <v/>
      </c>
      <c r="M37" s="496" t="str">
        <f>IF(วิชา9!BA39="","",วิชา9!BA39)</f>
        <v/>
      </c>
      <c r="N37" s="496" t="str">
        <f>IF(วิชา10!BA39="","",วิชา10!BA39)</f>
        <v/>
      </c>
      <c r="O37" s="496" t="str">
        <f>IF(วิชา11!BA39="","",วิชา11!BA39)</f>
        <v/>
      </c>
      <c r="P37" s="496" t="str">
        <f>IF(วิชา12!BA39="","",วิชา12!BA39)</f>
        <v/>
      </c>
      <c r="Q37" s="496" t="str">
        <f>IF(วิชา13!BA39="","",วิชา13!BA39)</f>
        <v/>
      </c>
      <c r="R37" s="496" t="str">
        <f>IF(วิชา14!BA39="","",วิชา14!BA39)</f>
        <v/>
      </c>
      <c r="S37" s="496" t="str">
        <f>IF(วิชา15!BA39="","",วิชา15!BA39)</f>
        <v/>
      </c>
      <c r="T37" s="496" t="str">
        <f>IF(วิชา16!BA39="","",วิชา16!BA39)</f>
        <v/>
      </c>
      <c r="U37" s="496" t="str">
        <f>IF(วิชา17!BA39="","",วิชา17!BA39)</f>
        <v/>
      </c>
      <c r="V37" s="492" t="str">
        <f t="shared" si="0"/>
        <v/>
      </c>
      <c r="W37" s="490"/>
      <c r="X37" s="374"/>
    </row>
    <row r="38" spans="2:24" ht="16.5" customHeight="1">
      <c r="B38" s="374"/>
      <c r="C38" s="490"/>
      <c r="D38" s="462" t="str">
        <f>IF(ข้อมูลนร.2!D39="","",ข้อมูลนร.2!D39)</f>
        <v/>
      </c>
      <c r="E38" s="496" t="str">
        <f>IF(วิชา1!BA40="","",วิชา1!BA40)</f>
        <v/>
      </c>
      <c r="F38" s="496" t="str">
        <f>IF(วิชา2!BA40="","",วิชา2!BA40)</f>
        <v/>
      </c>
      <c r="G38" s="496" t="str">
        <f>IF(วิชา3!BA40="","",วิชา3!BA40)</f>
        <v/>
      </c>
      <c r="H38" s="496" t="str">
        <f>IF(วิชา4!BA40="","",วิชา4!BA40)</f>
        <v/>
      </c>
      <c r="I38" s="496" t="str">
        <f>IF(วิชา5!BA40="","",วิชา5!BA40)</f>
        <v/>
      </c>
      <c r="J38" s="496" t="str">
        <f>IF(วิชา6!BA40="","",วิชา6!BA40)</f>
        <v/>
      </c>
      <c r="K38" s="496" t="str">
        <f>IF(วิชา7!BA40="","",วิชา7!BA40)</f>
        <v/>
      </c>
      <c r="L38" s="496" t="str">
        <f>IF(วิชา8!BA40="","",วิชา8!BA40)</f>
        <v/>
      </c>
      <c r="M38" s="496" t="str">
        <f>IF(วิชา9!BA40="","",วิชา9!BA40)</f>
        <v/>
      </c>
      <c r="N38" s="496" t="str">
        <f>IF(วิชา10!BA40="","",วิชา10!BA40)</f>
        <v/>
      </c>
      <c r="O38" s="496" t="str">
        <f>IF(วิชา11!BA40="","",วิชา11!BA40)</f>
        <v/>
      </c>
      <c r="P38" s="496" t="str">
        <f>IF(วิชา12!BA40="","",วิชา12!BA40)</f>
        <v/>
      </c>
      <c r="Q38" s="496" t="str">
        <f>IF(วิชา13!BA40="","",วิชา13!BA40)</f>
        <v/>
      </c>
      <c r="R38" s="496" t="str">
        <f>IF(วิชา14!BA40="","",วิชา14!BA40)</f>
        <v/>
      </c>
      <c r="S38" s="496" t="str">
        <f>IF(วิชา15!BA40="","",วิชา15!BA40)</f>
        <v/>
      </c>
      <c r="T38" s="496" t="str">
        <f>IF(วิชา16!BA40="","",วิชา16!BA40)</f>
        <v/>
      </c>
      <c r="U38" s="496" t="str">
        <f>IF(วิชา17!BA40="","",วิชา17!BA40)</f>
        <v/>
      </c>
      <c r="V38" s="492" t="str">
        <f t="shared" si="0"/>
        <v/>
      </c>
      <c r="W38" s="490"/>
      <c r="X38" s="374"/>
    </row>
    <row r="39" spans="2:24" ht="16.5" customHeight="1">
      <c r="B39" s="374"/>
      <c r="C39" s="490"/>
      <c r="D39" s="462" t="str">
        <f>IF(ข้อมูลนร.2!D40="","",ข้อมูลนร.2!D40)</f>
        <v/>
      </c>
      <c r="E39" s="496" t="str">
        <f>IF(วิชา1!BA41="","",วิชา1!BA41)</f>
        <v/>
      </c>
      <c r="F39" s="496" t="str">
        <f>IF(วิชา2!BA41="","",วิชา2!BA41)</f>
        <v/>
      </c>
      <c r="G39" s="496" t="str">
        <f>IF(วิชา3!BA41="","",วิชา3!BA41)</f>
        <v/>
      </c>
      <c r="H39" s="496" t="str">
        <f>IF(วิชา4!BA41="","",วิชา4!BA41)</f>
        <v/>
      </c>
      <c r="I39" s="496" t="str">
        <f>IF(วิชา5!BA41="","",วิชา5!BA41)</f>
        <v/>
      </c>
      <c r="J39" s="496" t="str">
        <f>IF(วิชา6!BA41="","",วิชา6!BA41)</f>
        <v/>
      </c>
      <c r="K39" s="496" t="str">
        <f>IF(วิชา7!BA41="","",วิชา7!BA41)</f>
        <v/>
      </c>
      <c r="L39" s="496" t="str">
        <f>IF(วิชา8!BA41="","",วิชา8!BA41)</f>
        <v/>
      </c>
      <c r="M39" s="496" t="str">
        <f>IF(วิชา9!BA41="","",วิชา9!BA41)</f>
        <v/>
      </c>
      <c r="N39" s="496" t="str">
        <f>IF(วิชา10!BA41="","",วิชา10!BA41)</f>
        <v/>
      </c>
      <c r="O39" s="496" t="str">
        <f>IF(วิชา11!BA41="","",วิชา11!BA41)</f>
        <v/>
      </c>
      <c r="P39" s="496" t="str">
        <f>IF(วิชา12!BA41="","",วิชา12!BA41)</f>
        <v/>
      </c>
      <c r="Q39" s="496" t="str">
        <f>IF(วิชา13!BA41="","",วิชา13!BA41)</f>
        <v/>
      </c>
      <c r="R39" s="496" t="str">
        <f>IF(วิชา14!BA41="","",วิชา14!BA41)</f>
        <v/>
      </c>
      <c r="S39" s="496" t="str">
        <f>IF(วิชา15!BA41="","",วิชา15!BA41)</f>
        <v/>
      </c>
      <c r="T39" s="496" t="str">
        <f>IF(วิชา16!BA41="","",วิชา16!BA41)</f>
        <v/>
      </c>
      <c r="U39" s="496" t="str">
        <f>IF(วิชา17!BA41="","",วิชา17!BA41)</f>
        <v/>
      </c>
      <c r="V39" s="492" t="str">
        <f t="shared" si="0"/>
        <v/>
      </c>
      <c r="W39" s="490"/>
      <c r="X39" s="374"/>
    </row>
    <row r="40" spans="2:24" ht="16.5" customHeight="1">
      <c r="B40" s="374"/>
      <c r="C40" s="490"/>
      <c r="D40" s="462" t="str">
        <f>IF(ข้อมูลนร.2!D41="","",ข้อมูลนร.2!D41)</f>
        <v/>
      </c>
      <c r="E40" s="496" t="str">
        <f>IF(วิชา1!BA42="","",วิชา1!BA42)</f>
        <v/>
      </c>
      <c r="F40" s="496" t="str">
        <f>IF(วิชา2!BA42="","",วิชา2!BA42)</f>
        <v/>
      </c>
      <c r="G40" s="496" t="str">
        <f>IF(วิชา3!BA42="","",วิชา3!BA42)</f>
        <v/>
      </c>
      <c r="H40" s="496" t="str">
        <f>IF(วิชา4!BA42="","",วิชา4!BA42)</f>
        <v/>
      </c>
      <c r="I40" s="496" t="str">
        <f>IF(วิชา5!BA42="","",วิชา5!BA42)</f>
        <v/>
      </c>
      <c r="J40" s="496" t="str">
        <f>IF(วิชา6!BA42="","",วิชา6!BA42)</f>
        <v/>
      </c>
      <c r="K40" s="496" t="str">
        <f>IF(วิชา7!BA42="","",วิชา7!BA42)</f>
        <v/>
      </c>
      <c r="L40" s="496" t="str">
        <f>IF(วิชา8!BA42="","",วิชา8!BA42)</f>
        <v/>
      </c>
      <c r="M40" s="496" t="str">
        <f>IF(วิชา9!BA42="","",วิชา9!BA42)</f>
        <v/>
      </c>
      <c r="N40" s="496" t="str">
        <f>IF(วิชา10!BA42="","",วิชา10!BA42)</f>
        <v/>
      </c>
      <c r="O40" s="496" t="str">
        <f>IF(วิชา11!BA42="","",วิชา11!BA42)</f>
        <v/>
      </c>
      <c r="P40" s="496" t="str">
        <f>IF(วิชา12!BA42="","",วิชา12!BA42)</f>
        <v/>
      </c>
      <c r="Q40" s="496" t="str">
        <f>IF(วิชา13!BA42="","",วิชา13!BA42)</f>
        <v/>
      </c>
      <c r="R40" s="496" t="str">
        <f>IF(วิชา14!BA42="","",วิชา14!BA42)</f>
        <v/>
      </c>
      <c r="S40" s="496" t="str">
        <f>IF(วิชา15!BA42="","",วิชา15!BA42)</f>
        <v/>
      </c>
      <c r="T40" s="496" t="str">
        <f>IF(วิชา16!BA42="","",วิชา16!BA42)</f>
        <v/>
      </c>
      <c r="U40" s="496" t="str">
        <f>IF(วิชา17!BA42="","",วิชา17!BA42)</f>
        <v/>
      </c>
      <c r="V40" s="492" t="str">
        <f t="shared" si="0"/>
        <v/>
      </c>
      <c r="W40" s="490"/>
      <c r="X40" s="374"/>
    </row>
    <row r="41" spans="2:24" ht="16.5" customHeight="1">
      <c r="B41" s="374"/>
      <c r="C41" s="490"/>
      <c r="D41" s="462" t="str">
        <f>IF(ข้อมูลนร.2!D42="","",ข้อมูลนร.2!D42)</f>
        <v/>
      </c>
      <c r="E41" s="496" t="str">
        <f>IF(วิชา1!BA43="","",วิชา1!BA43)</f>
        <v/>
      </c>
      <c r="F41" s="496" t="str">
        <f>IF(วิชา2!BA43="","",วิชา2!BA43)</f>
        <v/>
      </c>
      <c r="G41" s="496" t="str">
        <f>IF(วิชา3!BA43="","",วิชา3!BA43)</f>
        <v/>
      </c>
      <c r="H41" s="496" t="str">
        <f>IF(วิชา4!BA43="","",วิชา4!BA43)</f>
        <v/>
      </c>
      <c r="I41" s="496" t="str">
        <f>IF(วิชา5!BA43="","",วิชา5!BA43)</f>
        <v/>
      </c>
      <c r="J41" s="496" t="str">
        <f>IF(วิชา6!BA43="","",วิชา6!BA43)</f>
        <v/>
      </c>
      <c r="K41" s="496" t="str">
        <f>IF(วิชา7!BA43="","",วิชา7!BA43)</f>
        <v/>
      </c>
      <c r="L41" s="496" t="str">
        <f>IF(วิชา8!BA43="","",วิชา8!BA43)</f>
        <v/>
      </c>
      <c r="M41" s="496" t="str">
        <f>IF(วิชา9!BA43="","",วิชา9!BA43)</f>
        <v/>
      </c>
      <c r="N41" s="496" t="str">
        <f>IF(วิชา10!BA43="","",วิชา10!BA43)</f>
        <v/>
      </c>
      <c r="O41" s="496" t="str">
        <f>IF(วิชา11!BA43="","",วิชา11!BA43)</f>
        <v/>
      </c>
      <c r="P41" s="496" t="str">
        <f>IF(วิชา12!BA43="","",วิชา12!BA43)</f>
        <v/>
      </c>
      <c r="Q41" s="496" t="str">
        <f>IF(วิชา13!BA43="","",วิชา13!BA43)</f>
        <v/>
      </c>
      <c r="R41" s="496" t="str">
        <f>IF(วิชา14!BA43="","",วิชา14!BA43)</f>
        <v/>
      </c>
      <c r="S41" s="496" t="str">
        <f>IF(วิชา15!BA43="","",วิชา15!BA43)</f>
        <v/>
      </c>
      <c r="T41" s="496" t="str">
        <f>IF(วิชา16!BA43="","",วิชา16!BA43)</f>
        <v/>
      </c>
      <c r="U41" s="496" t="str">
        <f>IF(วิชา17!BA43="","",วิชา17!BA43)</f>
        <v/>
      </c>
      <c r="V41" s="492" t="str">
        <f t="shared" si="0"/>
        <v/>
      </c>
      <c r="W41" s="490"/>
      <c r="X41" s="374"/>
    </row>
    <row r="42" spans="2:24" ht="16.5" customHeight="1">
      <c r="B42" s="374"/>
      <c r="C42" s="490"/>
      <c r="D42" s="462" t="str">
        <f>IF(ข้อมูลนร.2!D43="","",ข้อมูลนร.2!D43)</f>
        <v/>
      </c>
      <c r="E42" s="496" t="str">
        <f>IF(วิชา1!BA44="","",วิชา1!BA44)</f>
        <v/>
      </c>
      <c r="F42" s="496" t="str">
        <f>IF(วิชา2!BA44="","",วิชา2!BA44)</f>
        <v/>
      </c>
      <c r="G42" s="496" t="str">
        <f>IF(วิชา3!BA44="","",วิชา3!BA44)</f>
        <v/>
      </c>
      <c r="H42" s="496" t="str">
        <f>IF(วิชา4!BA44="","",วิชา4!BA44)</f>
        <v/>
      </c>
      <c r="I42" s="496" t="str">
        <f>IF(วิชา5!BA44="","",วิชา5!BA44)</f>
        <v/>
      </c>
      <c r="J42" s="496" t="str">
        <f>IF(วิชา6!BA44="","",วิชา6!BA44)</f>
        <v/>
      </c>
      <c r="K42" s="496" t="str">
        <f>IF(วิชา7!BA44="","",วิชา7!BA44)</f>
        <v/>
      </c>
      <c r="L42" s="496" t="str">
        <f>IF(วิชา8!BA44="","",วิชา8!BA44)</f>
        <v/>
      </c>
      <c r="M42" s="496" t="str">
        <f>IF(วิชา9!BA44="","",วิชา9!BA44)</f>
        <v/>
      </c>
      <c r="N42" s="496" t="str">
        <f>IF(วิชา10!BA44="","",วิชา10!BA44)</f>
        <v/>
      </c>
      <c r="O42" s="496" t="str">
        <f>IF(วิชา11!BA44="","",วิชา11!BA44)</f>
        <v/>
      </c>
      <c r="P42" s="496" t="str">
        <f>IF(วิชา12!BA44="","",วิชา12!BA44)</f>
        <v/>
      </c>
      <c r="Q42" s="496" t="str">
        <f>IF(วิชา13!BA44="","",วิชา13!BA44)</f>
        <v/>
      </c>
      <c r="R42" s="496" t="str">
        <f>IF(วิชา14!BA44="","",วิชา14!BA44)</f>
        <v/>
      </c>
      <c r="S42" s="496" t="str">
        <f>IF(วิชา15!BA44="","",วิชา15!BA44)</f>
        <v/>
      </c>
      <c r="T42" s="496" t="str">
        <f>IF(วิชา16!BA44="","",วิชา16!BA44)</f>
        <v/>
      </c>
      <c r="U42" s="496" t="str">
        <f>IF(วิชา17!BA44="","",วิชา17!BA44)</f>
        <v/>
      </c>
      <c r="V42" s="492" t="str">
        <f t="shared" si="0"/>
        <v/>
      </c>
      <c r="W42" s="490"/>
      <c r="X42" s="374"/>
    </row>
    <row r="43" spans="2:24" ht="16.5" customHeight="1">
      <c r="B43" s="374"/>
      <c r="C43" s="490"/>
      <c r="D43" s="462" t="str">
        <f>IF(ข้อมูลนร.2!D44="","",ข้อมูลนร.2!D44)</f>
        <v/>
      </c>
      <c r="E43" s="496" t="str">
        <f>IF(วิชา1!BA45="","",วิชา1!BA45)</f>
        <v/>
      </c>
      <c r="F43" s="496" t="str">
        <f>IF(วิชา2!BA45="","",วิชา2!BA45)</f>
        <v/>
      </c>
      <c r="G43" s="496" t="str">
        <f>IF(วิชา3!BA45="","",วิชา3!BA45)</f>
        <v/>
      </c>
      <c r="H43" s="496" t="str">
        <f>IF(วิชา4!BA45="","",วิชา4!BA45)</f>
        <v/>
      </c>
      <c r="I43" s="496" t="str">
        <f>IF(วิชา5!BA45="","",วิชา5!BA45)</f>
        <v/>
      </c>
      <c r="J43" s="496" t="str">
        <f>IF(วิชา6!BA45="","",วิชา6!BA45)</f>
        <v/>
      </c>
      <c r="K43" s="496" t="str">
        <f>IF(วิชา7!BA45="","",วิชา7!BA45)</f>
        <v/>
      </c>
      <c r="L43" s="496" t="str">
        <f>IF(วิชา8!BA45="","",วิชา8!BA45)</f>
        <v/>
      </c>
      <c r="M43" s="496" t="str">
        <f>IF(วิชา9!BA45="","",วิชา9!BA45)</f>
        <v/>
      </c>
      <c r="N43" s="496" t="str">
        <f>IF(วิชา10!BA45="","",วิชา10!BA45)</f>
        <v/>
      </c>
      <c r="O43" s="496" t="str">
        <f>IF(วิชา11!BA45="","",วิชา11!BA45)</f>
        <v/>
      </c>
      <c r="P43" s="496" t="str">
        <f>IF(วิชา12!BA45="","",วิชา12!BA45)</f>
        <v/>
      </c>
      <c r="Q43" s="496" t="str">
        <f>IF(วิชา13!BA45="","",วิชา13!BA45)</f>
        <v/>
      </c>
      <c r="R43" s="496" t="str">
        <f>IF(วิชา14!BA45="","",วิชา14!BA45)</f>
        <v/>
      </c>
      <c r="S43" s="496" t="str">
        <f>IF(วิชา15!BA45="","",วิชา15!BA45)</f>
        <v/>
      </c>
      <c r="T43" s="496" t="str">
        <f>IF(วิชา16!BA45="","",วิชา16!BA45)</f>
        <v/>
      </c>
      <c r="U43" s="496" t="str">
        <f>IF(วิชา17!BA45="","",วิชา17!BA45)</f>
        <v/>
      </c>
      <c r="V43" s="492" t="str">
        <f t="shared" si="0"/>
        <v/>
      </c>
      <c r="W43" s="490"/>
      <c r="X43" s="374"/>
    </row>
    <row r="44" spans="2:24" ht="16.5" customHeight="1">
      <c r="B44" s="374"/>
      <c r="C44" s="490"/>
      <c r="D44" s="462" t="str">
        <f>IF(ข้อมูลนร.2!D45="","",ข้อมูลนร.2!D45)</f>
        <v/>
      </c>
      <c r="E44" s="496" t="str">
        <f>IF(วิชา1!BA46="","",วิชา1!BA46)</f>
        <v/>
      </c>
      <c r="F44" s="496" t="str">
        <f>IF(วิชา2!BA46="","",วิชา2!BA46)</f>
        <v/>
      </c>
      <c r="G44" s="496" t="str">
        <f>IF(วิชา3!BA46="","",วิชา3!BA46)</f>
        <v/>
      </c>
      <c r="H44" s="496" t="str">
        <f>IF(วิชา4!BA46="","",วิชา4!BA46)</f>
        <v/>
      </c>
      <c r="I44" s="496" t="str">
        <f>IF(วิชา5!BA46="","",วิชา5!BA46)</f>
        <v/>
      </c>
      <c r="J44" s="496" t="str">
        <f>IF(วิชา6!BA46="","",วิชา6!BA46)</f>
        <v/>
      </c>
      <c r="K44" s="496" t="str">
        <f>IF(วิชา7!BA46="","",วิชา7!BA46)</f>
        <v/>
      </c>
      <c r="L44" s="496" t="str">
        <f>IF(วิชา8!BA46="","",วิชา8!BA46)</f>
        <v/>
      </c>
      <c r="M44" s="496" t="str">
        <f>IF(วิชา9!BA46="","",วิชา9!BA46)</f>
        <v/>
      </c>
      <c r="N44" s="496" t="str">
        <f>IF(วิชา10!BA46="","",วิชา10!BA46)</f>
        <v/>
      </c>
      <c r="O44" s="496" t="str">
        <f>IF(วิชา11!BA46="","",วิชา11!BA46)</f>
        <v/>
      </c>
      <c r="P44" s="496" t="str">
        <f>IF(วิชา12!BA46="","",วิชา12!BA46)</f>
        <v/>
      </c>
      <c r="Q44" s="496" t="str">
        <f>IF(วิชา13!BA46="","",วิชา13!BA46)</f>
        <v/>
      </c>
      <c r="R44" s="496" t="str">
        <f>IF(วิชา14!BA46="","",วิชา14!BA46)</f>
        <v/>
      </c>
      <c r="S44" s="496" t="str">
        <f>IF(วิชา15!BA46="","",วิชา15!BA46)</f>
        <v/>
      </c>
      <c r="T44" s="496" t="str">
        <f>IF(วิชา16!BA46="","",วิชา16!BA46)</f>
        <v/>
      </c>
      <c r="U44" s="496" t="str">
        <f>IF(วิชา17!BA46="","",วิชา17!BA46)</f>
        <v/>
      </c>
      <c r="V44" s="492" t="str">
        <f t="shared" si="0"/>
        <v/>
      </c>
      <c r="W44" s="490"/>
      <c r="X44" s="374"/>
    </row>
    <row r="45" spans="2:24" ht="16.5" customHeight="1">
      <c r="B45" s="374"/>
      <c r="C45" s="490"/>
      <c r="D45" s="462" t="str">
        <f>IF(ข้อมูลนร.2!D46="","",ข้อมูลนร.2!D46)</f>
        <v/>
      </c>
      <c r="E45" s="496" t="str">
        <f>IF(วิชา1!BA47="","",วิชา1!BA47)</f>
        <v/>
      </c>
      <c r="F45" s="496" t="str">
        <f>IF(วิชา2!BA47="","",วิชา2!BA47)</f>
        <v/>
      </c>
      <c r="G45" s="496" t="str">
        <f>IF(วิชา3!BA47="","",วิชา3!BA47)</f>
        <v/>
      </c>
      <c r="H45" s="496" t="str">
        <f>IF(วิชา4!BA47="","",วิชา4!BA47)</f>
        <v/>
      </c>
      <c r="I45" s="496" t="str">
        <f>IF(วิชา5!BA47="","",วิชา5!BA47)</f>
        <v/>
      </c>
      <c r="J45" s="496" t="str">
        <f>IF(วิชา6!BA47="","",วิชา6!BA47)</f>
        <v/>
      </c>
      <c r="K45" s="496" t="str">
        <f>IF(วิชา7!BA47="","",วิชา7!BA47)</f>
        <v/>
      </c>
      <c r="L45" s="496" t="str">
        <f>IF(วิชา8!BA47="","",วิชา8!BA47)</f>
        <v/>
      </c>
      <c r="M45" s="496" t="str">
        <f>IF(วิชา9!BA47="","",วิชา9!BA47)</f>
        <v/>
      </c>
      <c r="N45" s="496" t="str">
        <f>IF(วิชา10!BA47="","",วิชา10!BA47)</f>
        <v/>
      </c>
      <c r="O45" s="496" t="str">
        <f>IF(วิชา11!BA47="","",วิชา11!BA47)</f>
        <v/>
      </c>
      <c r="P45" s="496" t="str">
        <f>IF(วิชา12!BA47="","",วิชา12!BA47)</f>
        <v/>
      </c>
      <c r="Q45" s="496" t="str">
        <f>IF(วิชา13!BA47="","",วิชา13!BA47)</f>
        <v/>
      </c>
      <c r="R45" s="496" t="str">
        <f>IF(วิชา14!BA47="","",วิชา14!BA47)</f>
        <v/>
      </c>
      <c r="S45" s="496" t="str">
        <f>IF(วิชา15!BA47="","",วิชา15!BA47)</f>
        <v/>
      </c>
      <c r="T45" s="496" t="str">
        <f>IF(วิชา16!BA47="","",วิชา16!BA47)</f>
        <v/>
      </c>
      <c r="U45" s="496" t="str">
        <f>IF(วิชา17!BA47="","",วิชา17!BA47)</f>
        <v/>
      </c>
      <c r="V45" s="492" t="str">
        <f t="shared" si="0"/>
        <v/>
      </c>
      <c r="W45" s="490"/>
      <c r="X45" s="374"/>
    </row>
    <row r="46" spans="2:24" ht="16.5" customHeight="1">
      <c r="B46" s="374"/>
      <c r="C46" s="490"/>
      <c r="D46" s="501" t="s">
        <v>336</v>
      </c>
      <c r="E46" s="547">
        <f>IF(E5="","",ROUND((AVERAGE(E6:E45)),2))</f>
        <v>73.33</v>
      </c>
      <c r="F46" s="547">
        <f t="shared" ref="F46:U46" si="1">IF(F5="","",ROUND((AVERAGE(F6:F45)),2))</f>
        <v>69</v>
      </c>
      <c r="G46" s="547">
        <f t="shared" si="1"/>
        <v>75.67</v>
      </c>
      <c r="H46" s="547">
        <f t="shared" si="1"/>
        <v>76.33</v>
      </c>
      <c r="I46" s="547">
        <f t="shared" si="1"/>
        <v>81.67</v>
      </c>
      <c r="J46" s="547">
        <f t="shared" si="1"/>
        <v>77</v>
      </c>
      <c r="K46" s="547">
        <f t="shared" si="1"/>
        <v>77</v>
      </c>
      <c r="L46" s="547">
        <f t="shared" si="1"/>
        <v>77</v>
      </c>
      <c r="M46" s="547">
        <f t="shared" si="1"/>
        <v>73.33</v>
      </c>
      <c r="N46" s="547">
        <f t="shared" si="1"/>
        <v>65</v>
      </c>
      <c r="O46" s="547">
        <f t="shared" si="1"/>
        <v>65</v>
      </c>
      <c r="P46" s="547">
        <f t="shared" si="1"/>
        <v>65</v>
      </c>
      <c r="Q46" s="547">
        <f t="shared" si="1"/>
        <v>65</v>
      </c>
      <c r="R46" s="547">
        <f t="shared" si="1"/>
        <v>65</v>
      </c>
      <c r="S46" s="547">
        <f t="shared" si="1"/>
        <v>71.67</v>
      </c>
      <c r="T46" s="547">
        <f t="shared" si="1"/>
        <v>71.67</v>
      </c>
      <c r="U46" s="547">
        <f t="shared" si="1"/>
        <v>66.67</v>
      </c>
      <c r="V46" s="547">
        <f>IF(V6="","",AVERAGE(V6:V45))</f>
        <v>71.489999999999995</v>
      </c>
      <c r="W46" s="490"/>
      <c r="X46" s="374"/>
    </row>
    <row r="47" spans="2:24">
      <c r="B47" s="374"/>
      <c r="C47" s="490"/>
      <c r="D47" s="490"/>
      <c r="E47" s="769"/>
      <c r="F47" s="769"/>
      <c r="G47" s="769"/>
      <c r="H47" s="769"/>
      <c r="I47" s="769"/>
      <c r="J47" s="769"/>
      <c r="K47" s="769"/>
      <c r="L47" s="490"/>
      <c r="M47" s="769"/>
      <c r="N47" s="769"/>
      <c r="O47" s="769"/>
      <c r="P47" s="769"/>
      <c r="Q47" s="769"/>
      <c r="R47" s="769"/>
      <c r="S47" s="769"/>
      <c r="T47" s="769"/>
      <c r="U47" s="769"/>
      <c r="V47" s="490"/>
      <c r="W47" s="490"/>
      <c r="X47" s="374"/>
    </row>
    <row r="48" spans="2:24">
      <c r="B48" s="374"/>
      <c r="C48" s="374"/>
      <c r="D48" s="374"/>
      <c r="E48" s="374"/>
      <c r="F48" s="374"/>
      <c r="G48" s="374"/>
      <c r="H48" s="374"/>
      <c r="I48" s="374"/>
      <c r="J48" s="374"/>
      <c r="K48" s="374"/>
      <c r="L48" s="374"/>
      <c r="M48" s="374"/>
      <c r="N48" s="374"/>
      <c r="O48" s="374"/>
      <c r="P48" s="374"/>
      <c r="Q48" s="374"/>
      <c r="R48" s="374"/>
      <c r="S48" s="374"/>
      <c r="T48" s="374"/>
      <c r="U48" s="374"/>
      <c r="V48" s="480"/>
      <c r="W48" s="374"/>
      <c r="X48" s="374"/>
    </row>
  </sheetData>
  <sheetProtection algorithmName="SHA-512" hashValue="T846kq/UUJwuxKzWossGp+DdL+GB1q5HL2r3cvcjMOSki6WZyZiOJsiaeMYyF9Lz6QtL6S7c+T+12BYEFTa6sw==" saltValue="BKHdE7Z5SLKneRomlV//9Q==" spinCount="100000" sheet="1" objects="1" scenarios="1"/>
  <mergeCells count="3">
    <mergeCell ref="D3:V3"/>
    <mergeCell ref="E47:K47"/>
    <mergeCell ref="M47:U47"/>
  </mergeCells>
  <pageMargins left="0.39370078740157483" right="0.11811023622047245" top="0.35433070866141736" bottom="0" header="0" footer="0"/>
  <pageSetup paperSize="9" orientation="portrait" blackAndWhite="1" horizontalDpi="4294967293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9" tint="-0.249977111117893"/>
  </sheetPr>
  <dimension ref="B1:AT47"/>
  <sheetViews>
    <sheetView showGridLines="0" showRowColHeaders="0" zoomScaleNormal="100" workbookViewId="0"/>
  </sheetViews>
  <sheetFormatPr defaultRowHeight="17.25"/>
  <cols>
    <col min="1" max="1" width="26.25" style="254" customWidth="1"/>
    <col min="2" max="3" width="4.375" style="254" customWidth="1"/>
    <col min="4" max="4" width="6.25" style="254" customWidth="1"/>
    <col min="5" max="21" width="4.625" style="254" customWidth="1"/>
    <col min="22" max="22" width="6.625" style="253" customWidth="1"/>
    <col min="23" max="24" width="4.375" style="254" customWidth="1"/>
    <col min="25" max="25" width="9" style="254" hidden="1" customWidth="1"/>
    <col min="26" max="27" width="5.125" style="253" hidden="1" customWidth="1"/>
    <col min="28" max="28" width="5" style="253" hidden="1" customWidth="1"/>
    <col min="29" max="34" width="3.75" style="253" hidden="1" customWidth="1"/>
    <col min="35" max="35" width="4.875" style="253" hidden="1" customWidth="1"/>
    <col min="36" max="43" width="3.75" style="253" hidden="1" customWidth="1"/>
    <col min="44" max="44" width="5" style="254" hidden="1" customWidth="1"/>
    <col min="45" max="45" width="2.375" style="254" hidden="1" customWidth="1"/>
    <col min="46" max="46" width="4.375" style="254" hidden="1" customWidth="1"/>
    <col min="47" max="16384" width="9" style="254"/>
  </cols>
  <sheetData>
    <row r="1" spans="2:45" ht="20.100000000000001" customHeight="1"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480"/>
      <c r="W1" s="374"/>
      <c r="X1" s="374"/>
    </row>
    <row r="2" spans="2:45" s="483" customFormat="1" ht="20.100000000000001" customHeight="1">
      <c r="B2" s="481"/>
      <c r="C2" s="482"/>
      <c r="D2" s="482"/>
      <c r="E2" s="482"/>
      <c r="F2" s="482"/>
      <c r="G2" s="482"/>
      <c r="H2" s="482"/>
      <c r="I2" s="482"/>
      <c r="J2" s="482"/>
      <c r="K2" s="482"/>
      <c r="L2" s="482"/>
      <c r="M2" s="48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1"/>
    </row>
    <row r="3" spans="2:45" s="488" customFormat="1" ht="18.75" customHeight="1">
      <c r="B3" s="484"/>
      <c r="C3" s="485"/>
      <c r="D3" s="770" t="str">
        <f>"สรุปผลการเรียนปลายปี      ชั้น"&amp;ข้อมูลพื้นฐาน!T6&amp;"        "&amp; "ภาคเรียนที่ " &amp;" " &amp;ข้อมูลพื้นฐาน!T5 &amp;"        "&amp; "ปีการศึกษา" &amp;" "&amp; ข้อมูลพื้นฐาน!X5</f>
        <v>สรุปผลการเรียนปลายปี      ชั้นมัธยมศึกษาปีที่  1        ภาคเรียนที่  1        ปีการศึกษา 2566</v>
      </c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  <c r="P3" s="770"/>
      <c r="Q3" s="770"/>
      <c r="R3" s="770"/>
      <c r="S3" s="770"/>
      <c r="T3" s="770"/>
      <c r="U3" s="770"/>
      <c r="V3" s="770"/>
      <c r="W3" s="486"/>
      <c r="X3" s="487"/>
      <c r="Z3" s="489"/>
      <c r="AA3" s="489"/>
      <c r="AB3" s="489"/>
      <c r="AC3" s="489"/>
      <c r="AD3" s="489"/>
      <c r="AE3" s="489"/>
      <c r="AF3" s="489"/>
      <c r="AG3" s="489"/>
      <c r="AH3" s="489"/>
      <c r="AI3" s="489"/>
      <c r="AJ3" s="489"/>
      <c r="AK3" s="489"/>
      <c r="AL3" s="489"/>
      <c r="AM3" s="489"/>
      <c r="AN3" s="489"/>
      <c r="AO3" s="489"/>
      <c r="AP3" s="489"/>
      <c r="AQ3" s="489"/>
    </row>
    <row r="4" spans="2:45" ht="6.75" customHeight="1">
      <c r="B4" s="374"/>
      <c r="C4" s="490"/>
      <c r="D4" s="490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100"/>
      <c r="P4" s="100"/>
      <c r="Q4" s="100"/>
      <c r="R4" s="100"/>
      <c r="S4" s="100"/>
      <c r="T4" s="100"/>
      <c r="U4" s="100"/>
      <c r="V4" s="101"/>
      <c r="W4" s="490"/>
      <c r="X4" s="374"/>
    </row>
    <row r="5" spans="2:45" ht="112.5" customHeight="1">
      <c r="B5" s="374"/>
      <c r="C5" s="490"/>
      <c r="D5" s="178" t="s">
        <v>32</v>
      </c>
      <c r="E5" s="356" t="str">
        <f>IF(กำหนดรายวิชา!F9="","",กำหนดรายวิชา!F9)</f>
        <v>ภาษาไทย</v>
      </c>
      <c r="F5" s="356" t="str">
        <f>IF(กำหนดรายวิชา!F10="","",กำหนดรายวิชา!F10)</f>
        <v>คณิตศาสตร์</v>
      </c>
      <c r="G5" s="357" t="str">
        <f>IF(กำหนดรายวิชา!F11="","",กำหนดรายวิชา!F11)</f>
        <v>วิทยาศาสตร์และเทคโนโลยี</v>
      </c>
      <c r="H5" s="358" t="str">
        <f>IF(กำหนดรายวิชา!F12="","",กำหนดรายวิชา!F12)</f>
        <v>สังคมศึกษา ศาสนาและวัฒนธรรม</v>
      </c>
      <c r="I5" s="356" t="str">
        <f>IF(กำหนดรายวิชา!F13="","",กำหนดรายวิชา!F13)</f>
        <v>ประวัติศาสตร์</v>
      </c>
      <c r="J5" s="356" t="str">
        <f>IF(กำหนดรายวิชา!F14="","",กำหนดรายวิชา!F14)</f>
        <v>สุขศึกษาและพลศึกษา</v>
      </c>
      <c r="K5" s="356" t="str">
        <f>IF(กำหนดรายวิชา!F15="","",กำหนดรายวิชา!F15)</f>
        <v>ศิลปะ</v>
      </c>
      <c r="L5" s="356" t="str">
        <f>IF(กำหนดรายวิชา!F16="","",กำหนดรายวิชา!F16)</f>
        <v>การงานอาชีพ</v>
      </c>
      <c r="M5" s="356" t="str">
        <f>IF(กำหนดรายวิชา!F17="","",กำหนดรายวิชา!F17)</f>
        <v>ภาษาอังกฤษพื้นฐาน</v>
      </c>
      <c r="N5" s="356">
        <f>IF(กำหนดรายวิชา!F18="","",กำหนดรายวิชา!F18)</f>
        <v>10</v>
      </c>
      <c r="O5" s="356">
        <f>IF(กำหนดรายวิชา!F19="","",กำหนดรายวิชา!F19)</f>
        <v>11</v>
      </c>
      <c r="P5" s="356">
        <f>IF(กำหนดรายวิชา!F20="","",กำหนดรายวิชา!F20)</f>
        <v>12</v>
      </c>
      <c r="Q5" s="356">
        <f>IF(กำหนดรายวิชา!F21="","",กำหนดรายวิชา!F21)</f>
        <v>13</v>
      </c>
      <c r="R5" s="356">
        <f>IF(กำหนดรายวิชา!F22="","",กำหนดรายวิชา!F22)</f>
        <v>14</v>
      </c>
      <c r="S5" s="356">
        <f>IF(กำหนดรายวิชา!F23="","",กำหนดรายวิชา!F23)</f>
        <v>15</v>
      </c>
      <c r="T5" s="356">
        <f>IF(กำหนดรายวิชา!F24="","",กำหนดรายวิชา!F24)</f>
        <v>16</v>
      </c>
      <c r="U5" s="356">
        <f>IF(กำหนดรายวิชา!F25="","",กำหนดรายวิชา!F25)</f>
        <v>17</v>
      </c>
      <c r="V5" s="359" t="s">
        <v>176</v>
      </c>
      <c r="W5" s="103"/>
      <c r="X5" s="390"/>
      <c r="Z5" s="253">
        <f>กำหนดรายวิชา!$J9</f>
        <v>1.5</v>
      </c>
      <c r="AA5" s="253">
        <f>กำหนดรายวิชา!$J10</f>
        <v>1.5</v>
      </c>
      <c r="AB5" s="253">
        <f>กำหนดรายวิชา!$J11</f>
        <v>1.5</v>
      </c>
      <c r="AC5" s="253">
        <f>กำหนดรายวิชา!$J12</f>
        <v>1</v>
      </c>
      <c r="AD5" s="253">
        <f>กำหนดรายวิชา!$J13</f>
        <v>0.5</v>
      </c>
      <c r="AE5" s="253">
        <f>กำหนดรายวิชา!$J14</f>
        <v>0.5</v>
      </c>
      <c r="AF5" s="253">
        <f>กำหนดรายวิชา!J$15</f>
        <v>1</v>
      </c>
      <c r="AG5" s="253">
        <f>กำหนดรายวิชา!$J16</f>
        <v>0.5</v>
      </c>
      <c r="AH5" s="253">
        <f>กำหนดรายวิชา!$J17</f>
        <v>1.5</v>
      </c>
      <c r="AI5" s="253">
        <f>กำหนดรายวิชา!$J18</f>
        <v>1</v>
      </c>
      <c r="AJ5" s="253">
        <f>กำหนดรายวิชา!$J19</f>
        <v>1</v>
      </c>
      <c r="AK5" s="253">
        <f>กำหนดรายวิชา!$J20</f>
        <v>1</v>
      </c>
      <c r="AL5" s="253">
        <f>กำหนดรายวิชา!$J21</f>
        <v>1</v>
      </c>
      <c r="AM5" s="253">
        <f>กำหนดรายวิชา!$J22</f>
        <v>1</v>
      </c>
      <c r="AN5" s="253">
        <f>กำหนดรายวิชา!$J23</f>
        <v>1</v>
      </c>
      <c r="AO5" s="253">
        <f>กำหนดรายวิชา!$J24</f>
        <v>1</v>
      </c>
      <c r="AP5" s="253">
        <f>กำหนดรายวิชา!$J25</f>
        <v>1</v>
      </c>
      <c r="AR5" s="253">
        <f>SUM(Z5:AP5)</f>
        <v>17.5</v>
      </c>
    </row>
    <row r="6" spans="2:45" ht="16.5" customHeight="1">
      <c r="B6" s="374"/>
      <c r="C6" s="490"/>
      <c r="D6" s="462" t="str">
        <f>IF(ข้อมูลนร.2!D7="","",ข้อมูลนร.2!D7)</f>
        <v>1</v>
      </c>
      <c r="E6" s="102">
        <f>IF(วิชา1!BB8="","",วิชา1!BB8)</f>
        <v>4</v>
      </c>
      <c r="F6" s="102">
        <f>IF(วิชา2!BB8="","",วิชา2!BB8)</f>
        <v>4</v>
      </c>
      <c r="G6" s="102">
        <f>IF(วิชา3!BB8="","",วิชา3!BB8)</f>
        <v>4</v>
      </c>
      <c r="H6" s="102">
        <f>IF(วิชา4!BB8="","",วิชา4!BB8)</f>
        <v>4</v>
      </c>
      <c r="I6" s="102">
        <f>IF(วิชา5!BB8="","",วิชา5!BB8)</f>
        <v>4</v>
      </c>
      <c r="J6" s="102">
        <f>IF(วิชา6!BB8="","",วิชา6!BB8)</f>
        <v>4</v>
      </c>
      <c r="K6" s="102">
        <f>IF(วิชา7!BB8="","",วิชา7!BB8)</f>
        <v>4</v>
      </c>
      <c r="L6" s="102">
        <f>IF(วิชา8!BB8="","",วิชา8!BB8)</f>
        <v>4</v>
      </c>
      <c r="M6" s="102">
        <f>IF(วิชา9!BB8="","",วิชา9!BB8)</f>
        <v>4</v>
      </c>
      <c r="N6" s="102">
        <f>IF(วิชา10!BB8="","",วิชา10!BB8)</f>
        <v>4</v>
      </c>
      <c r="O6" s="102">
        <f>IF(วิชา11!BB8="","",วิชา11!BB8)</f>
        <v>4</v>
      </c>
      <c r="P6" s="102">
        <f>IF(วิชา12!BB8="","",วิชา12!BB8)</f>
        <v>4</v>
      </c>
      <c r="Q6" s="102">
        <f>IF(วิชา13!BB8="","",วิชา13!BB8)</f>
        <v>4</v>
      </c>
      <c r="R6" s="102">
        <f>IF(วิชา14!BB8="","",วิชา14!BB8)</f>
        <v>4</v>
      </c>
      <c r="S6" s="102">
        <f>IF(วิชา15!BB8="","",วิชา15!BB8)</f>
        <v>4</v>
      </c>
      <c r="T6" s="102">
        <f>IF(วิชา16!BB8="","",วิชา16!BB8)</f>
        <v>4</v>
      </c>
      <c r="U6" s="102">
        <f>IF(วิชา17!BB8="","",วิชา17!BB8)</f>
        <v>3</v>
      </c>
      <c r="V6" s="492">
        <f>IF(D6="","",AR6)</f>
        <v>3.94</v>
      </c>
      <c r="W6" s="360"/>
      <c r="X6" s="391"/>
      <c r="Z6" s="52">
        <f>IF(E6="","",E6*$Z$5)</f>
        <v>6</v>
      </c>
      <c r="AA6" s="52">
        <f>IF(F6="","",F6*$AA$5)</f>
        <v>6</v>
      </c>
      <c r="AB6" s="52">
        <f>IF(G6="","",G6*$AB$5)</f>
        <v>6</v>
      </c>
      <c r="AC6" s="52">
        <f>IF(H6="","",H6*$AC$5)</f>
        <v>4</v>
      </c>
      <c r="AD6" s="52">
        <f>IF(J6="","",I6*$AD$5)</f>
        <v>2</v>
      </c>
      <c r="AE6" s="52">
        <f>IF(J6="","",J6*$AE$5)</f>
        <v>2</v>
      </c>
      <c r="AF6" s="52">
        <f>IF(K6="","",K6*$AF$5)</f>
        <v>4</v>
      </c>
      <c r="AG6" s="52">
        <f>IF(L6="","",L6*$AG$5)</f>
        <v>2</v>
      </c>
      <c r="AH6" s="52">
        <f>IF(M6="","",M6*$AH$5)</f>
        <v>6</v>
      </c>
      <c r="AI6" s="52">
        <f>IF(N6="","",N6*$AI$5)</f>
        <v>4</v>
      </c>
      <c r="AJ6" s="52">
        <f>IF(O6="","",O6*$AJ$5)</f>
        <v>4</v>
      </c>
      <c r="AK6" s="52">
        <f>IF(P6="","",P6*$AK$5)</f>
        <v>4</v>
      </c>
      <c r="AL6" s="52">
        <f>IF(Q6="","",Q6*$AL$5)</f>
        <v>4</v>
      </c>
      <c r="AM6" s="52">
        <f>IF(R6="","",R6*$AM$5)</f>
        <v>4</v>
      </c>
      <c r="AN6" s="52">
        <f>IF(S6="","",S6*$AN$5)</f>
        <v>4</v>
      </c>
      <c r="AO6" s="52">
        <f>IF(T6="","",T6*$AO$5)</f>
        <v>4</v>
      </c>
      <c r="AP6" s="52">
        <f>IF(U6="","",U6*$AP$5)</f>
        <v>3</v>
      </c>
      <c r="AQ6" s="52">
        <f>SUM(Z6:AP6)</f>
        <v>69</v>
      </c>
      <c r="AR6" s="493">
        <f>IF(D6="","",ROUND((AQ6/$AR$5),2))</f>
        <v>3.94</v>
      </c>
    </row>
    <row r="7" spans="2:45" ht="16.5" customHeight="1">
      <c r="B7" s="374"/>
      <c r="C7" s="490"/>
      <c r="D7" s="462" t="str">
        <f>IF(ข้อมูลนร.2!D8="","",ข้อมูลนร.2!D8)</f>
        <v>2</v>
      </c>
      <c r="E7" s="102">
        <f>IF(วิชา1!BB9="","",วิชา1!BB9)</f>
        <v>2.5</v>
      </c>
      <c r="F7" s="102">
        <f>IF(วิชา2!BB9="","",วิชา2!BB9)</f>
        <v>2</v>
      </c>
      <c r="G7" s="102">
        <f>IF(วิชา3!BB9="","",วิชา3!BB9)</f>
        <v>3.5</v>
      </c>
      <c r="H7" s="102">
        <f>IF(วิชา4!BB9="","",วิชา4!BB9)</f>
        <v>3.5</v>
      </c>
      <c r="I7" s="102">
        <f>IF(วิชา5!BB9="","",วิชา5!BB9)</f>
        <v>3.5</v>
      </c>
      <c r="J7" s="102">
        <f>IF(วิชา6!BB9="","",วิชา6!BB9)</f>
        <v>3.5</v>
      </c>
      <c r="K7" s="102">
        <f>IF(วิชา7!BB9="","",วิชา7!BB9)</f>
        <v>3.5</v>
      </c>
      <c r="L7" s="102">
        <f>IF(วิชา8!BB9="","",วิชา8!BB9)</f>
        <v>3.5</v>
      </c>
      <c r="M7" s="102">
        <f>IF(วิชา9!BB9="","",วิชา9!BB9)</f>
        <v>2.5</v>
      </c>
      <c r="N7" s="102">
        <f>IF(วิชา10!BB9="","",วิชา10!BB9)</f>
        <v>2</v>
      </c>
      <c r="O7" s="102">
        <f>IF(วิชา11!BB9="","",วิชา11!BB9)</f>
        <v>2</v>
      </c>
      <c r="P7" s="102">
        <f>IF(วิชา12!BB9="","",วิชา12!BB9)</f>
        <v>2</v>
      </c>
      <c r="Q7" s="102">
        <f>IF(วิชา13!BB9="","",วิชา13!BB9)</f>
        <v>2</v>
      </c>
      <c r="R7" s="102">
        <f>IF(วิชา14!BB9="","",วิชา14!BB9)</f>
        <v>2</v>
      </c>
      <c r="S7" s="102">
        <f>IF(วิชา15!BB9="","",วิชา15!BB9)</f>
        <v>2.5</v>
      </c>
      <c r="T7" s="102">
        <f>IF(วิชา16!BB9="","",วิชา16!BB9)</f>
        <v>2.5</v>
      </c>
      <c r="U7" s="102">
        <f>IF(วิชา17!BB9="","",วิชา17!BB9)</f>
        <v>2.5</v>
      </c>
      <c r="V7" s="492">
        <f t="shared" ref="V7:V45" si="0">IF(D7="","",AR7)</f>
        <v>2.6</v>
      </c>
      <c r="W7" s="361"/>
      <c r="X7" s="392"/>
      <c r="Z7" s="52">
        <f t="shared" ref="Z7:Z45" si="1">IF(E7="","",E7*$Z$5)</f>
        <v>3.75</v>
      </c>
      <c r="AA7" s="52">
        <f t="shared" ref="AA7:AA45" si="2">IF(F7="","",F7*$AA$5)</f>
        <v>3</v>
      </c>
      <c r="AB7" s="52">
        <f t="shared" ref="AB7:AB45" si="3">IF(G7="","",G7*$AB$5)</f>
        <v>5.25</v>
      </c>
      <c r="AC7" s="52">
        <f t="shared" ref="AC7:AC45" si="4">IF(H7="","",H7*$AC$5)</f>
        <v>3.5</v>
      </c>
      <c r="AD7" s="52">
        <f t="shared" ref="AD7:AD45" si="5">IF(J7="","",I7*$AD$5)</f>
        <v>1.75</v>
      </c>
      <c r="AE7" s="52">
        <f t="shared" ref="AE7:AE45" si="6">IF(J7="","",J7*$AE$5)</f>
        <v>1.75</v>
      </c>
      <c r="AF7" s="52">
        <f t="shared" ref="AF7:AF45" si="7">IF(K7="","",K7*$AF$5)</f>
        <v>3.5</v>
      </c>
      <c r="AG7" s="52">
        <f t="shared" ref="AG7:AG45" si="8">IF(L7="","",L7*$AG$5)</f>
        <v>1.75</v>
      </c>
      <c r="AH7" s="52">
        <f t="shared" ref="AH7:AH45" si="9">IF(M7="","",M7*$AH$5)</f>
        <v>3.75</v>
      </c>
      <c r="AI7" s="52">
        <f t="shared" ref="AI7:AI45" si="10">IF(N7="","",N7*$AI$5)</f>
        <v>2</v>
      </c>
      <c r="AJ7" s="52">
        <f t="shared" ref="AJ7:AJ45" si="11">IF(O7="","",O7*$AJ$5)</f>
        <v>2</v>
      </c>
      <c r="AK7" s="52">
        <f t="shared" ref="AK7:AK45" si="12">IF(P7="","",P7*$AK$5)</f>
        <v>2</v>
      </c>
      <c r="AL7" s="52">
        <f t="shared" ref="AL7:AL45" si="13">IF(Q7="","",Q7*$AL$5)</f>
        <v>2</v>
      </c>
      <c r="AM7" s="52">
        <f t="shared" ref="AM7:AM45" si="14">IF(R7="","",R7*$AM$5)</f>
        <v>2</v>
      </c>
      <c r="AN7" s="52">
        <f t="shared" ref="AN7:AN45" si="15">IF(S7="","",S7*$AN$5)</f>
        <v>2.5</v>
      </c>
      <c r="AO7" s="52">
        <f t="shared" ref="AO7:AO45" si="16">IF(T7="","",T7*$AO$5)</f>
        <v>2.5</v>
      </c>
      <c r="AP7" s="52">
        <f t="shared" ref="AP7:AP45" si="17">IF(U7="","",U7*$AP$5)</f>
        <v>2.5</v>
      </c>
      <c r="AQ7" s="52">
        <f t="shared" ref="AQ7:AQ45" si="18">SUM(Z7:AP7)</f>
        <v>45.5</v>
      </c>
      <c r="AR7" s="493">
        <f t="shared" ref="AR7:AR45" si="19">IF(D7="","",ROUND((AQ7/$AR$5),2))</f>
        <v>2.6</v>
      </c>
    </row>
    <row r="8" spans="2:45" ht="16.5" customHeight="1">
      <c r="B8" s="374"/>
      <c r="C8" s="490"/>
      <c r="D8" s="462" t="str">
        <f>IF(ข้อมูลนร.2!D9="","",ข้อมูลนร.2!D9)</f>
        <v>3</v>
      </c>
      <c r="E8" s="102">
        <f>IF(วิชา1!BB10="","",วิชา1!BB10)</f>
        <v>2</v>
      </c>
      <c r="F8" s="102">
        <f>IF(วิชา2!BB10="","",วิชา2!BB10)</f>
        <v>1.5</v>
      </c>
      <c r="G8" s="102">
        <f>IF(วิชา3!BB10="","",วิชา3!BB10)</f>
        <v>3</v>
      </c>
      <c r="H8" s="102">
        <f>IF(วิชา4!BB10="","",วิชา4!BB10)</f>
        <v>3</v>
      </c>
      <c r="I8" s="102">
        <f>IF(วิชา5!BB10="","",วิชา5!BB10)</f>
        <v>4</v>
      </c>
      <c r="J8" s="102">
        <f>IF(วิชา6!BB10="","",วิชา6!BB10)</f>
        <v>3</v>
      </c>
      <c r="K8" s="102">
        <f>IF(วิชา7!BB10="","",วิชา7!BB10)</f>
        <v>3</v>
      </c>
      <c r="L8" s="102">
        <f>IF(วิชา8!BB10="","",วิชา8!BB10)</f>
        <v>3</v>
      </c>
      <c r="M8" s="102">
        <f>IF(วิชา9!BB10="","",วิชา9!BB10)</f>
        <v>2</v>
      </c>
      <c r="N8" s="102">
        <f>IF(วิชา10!BB10="","",วิชา10!BB10)</f>
        <v>1.5</v>
      </c>
      <c r="O8" s="102">
        <f>IF(วิชา11!BB10="","",วิชา11!BB10)</f>
        <v>1.5</v>
      </c>
      <c r="P8" s="102">
        <f>IF(วิชา12!BB10="","",วิชา12!BB10)</f>
        <v>1.5</v>
      </c>
      <c r="Q8" s="102">
        <f>IF(วิชา13!BB10="","",วิชา13!BB10)</f>
        <v>1.5</v>
      </c>
      <c r="R8" s="102">
        <f>IF(วิชา14!BB10="","",วิชา14!BB10)</f>
        <v>1.5</v>
      </c>
      <c r="S8" s="102">
        <f>IF(วิชา15!BB10="","",วิชา15!BB10)</f>
        <v>2</v>
      </c>
      <c r="T8" s="102">
        <f>IF(วิชา16!BB10="","",วิชา16!BB10)</f>
        <v>2</v>
      </c>
      <c r="U8" s="102">
        <f>IF(วิชา17!BB10="","",วิชา17!BB10)</f>
        <v>2</v>
      </c>
      <c r="V8" s="492">
        <f t="shared" si="0"/>
        <v>2.13</v>
      </c>
      <c r="W8" s="361"/>
      <c r="X8" s="392"/>
      <c r="Z8" s="52">
        <f t="shared" si="1"/>
        <v>3</v>
      </c>
      <c r="AA8" s="52">
        <f t="shared" si="2"/>
        <v>2.25</v>
      </c>
      <c r="AB8" s="52">
        <f t="shared" si="3"/>
        <v>4.5</v>
      </c>
      <c r="AC8" s="52">
        <f t="shared" si="4"/>
        <v>3</v>
      </c>
      <c r="AD8" s="52">
        <f t="shared" si="5"/>
        <v>2</v>
      </c>
      <c r="AE8" s="52">
        <f t="shared" si="6"/>
        <v>1.5</v>
      </c>
      <c r="AF8" s="52">
        <f t="shared" si="7"/>
        <v>3</v>
      </c>
      <c r="AG8" s="52">
        <f t="shared" si="8"/>
        <v>1.5</v>
      </c>
      <c r="AH8" s="52">
        <f t="shared" si="9"/>
        <v>3</v>
      </c>
      <c r="AI8" s="52">
        <f t="shared" si="10"/>
        <v>1.5</v>
      </c>
      <c r="AJ8" s="52">
        <f t="shared" si="11"/>
        <v>1.5</v>
      </c>
      <c r="AK8" s="52">
        <f t="shared" si="12"/>
        <v>1.5</v>
      </c>
      <c r="AL8" s="52">
        <f t="shared" si="13"/>
        <v>1.5</v>
      </c>
      <c r="AM8" s="52">
        <f t="shared" si="14"/>
        <v>1.5</v>
      </c>
      <c r="AN8" s="52">
        <f t="shared" si="15"/>
        <v>2</v>
      </c>
      <c r="AO8" s="52">
        <f t="shared" si="16"/>
        <v>2</v>
      </c>
      <c r="AP8" s="52">
        <f t="shared" si="17"/>
        <v>2</v>
      </c>
      <c r="AQ8" s="52">
        <f t="shared" si="18"/>
        <v>37.25</v>
      </c>
      <c r="AR8" s="493">
        <f t="shared" si="19"/>
        <v>2.13</v>
      </c>
      <c r="AS8" s="483"/>
    </row>
    <row r="9" spans="2:45" ht="16.5" customHeight="1">
      <c r="B9" s="374"/>
      <c r="C9" s="490"/>
      <c r="D9" s="462" t="str">
        <f>IF(ข้อมูลนร.2!D10="","",ข้อมูลนร.2!D10)</f>
        <v/>
      </c>
      <c r="E9" s="102" t="str">
        <f>IF(วิชา1!BB11="","",วิชา1!BB11)</f>
        <v/>
      </c>
      <c r="F9" s="102" t="str">
        <f>IF(วิชา2!BB11="","",วิชา2!BB11)</f>
        <v/>
      </c>
      <c r="G9" s="102" t="str">
        <f>IF(วิชา3!BB11="","",วิชา3!BB11)</f>
        <v/>
      </c>
      <c r="H9" s="102" t="str">
        <f>IF(วิชา4!BB11="","",วิชา4!BB11)</f>
        <v/>
      </c>
      <c r="I9" s="102" t="str">
        <f>IF(วิชา5!BB11="","",วิชา5!BB11)</f>
        <v/>
      </c>
      <c r="J9" s="102" t="str">
        <f>IF(วิชา6!BB11="","",วิชา6!BB11)</f>
        <v/>
      </c>
      <c r="K9" s="102" t="str">
        <f>IF(วิชา7!BB11="","",วิชา7!BB11)</f>
        <v/>
      </c>
      <c r="L9" s="102" t="str">
        <f>IF(วิชา8!BB11="","",วิชา8!BB11)</f>
        <v/>
      </c>
      <c r="M9" s="102" t="str">
        <f>IF(วิชา9!BB11="","",วิชา9!BB11)</f>
        <v/>
      </c>
      <c r="N9" s="102" t="str">
        <f>IF(วิชา10!BB11="","",วิชา10!BB11)</f>
        <v/>
      </c>
      <c r="O9" s="102" t="str">
        <f>IF(วิชา11!BB11="","",วิชา11!BB11)</f>
        <v/>
      </c>
      <c r="P9" s="102" t="str">
        <f>IF(วิชา12!BB11="","",วิชา12!BB11)</f>
        <v/>
      </c>
      <c r="Q9" s="102" t="str">
        <f>IF(วิชา13!BB11="","",วิชา13!BB11)</f>
        <v/>
      </c>
      <c r="R9" s="102" t="str">
        <f>IF(วิชา14!BB11="","",วิชา14!BB11)</f>
        <v/>
      </c>
      <c r="S9" s="102" t="str">
        <f>IF(วิชา15!BB11="","",วิชา15!BB11)</f>
        <v/>
      </c>
      <c r="T9" s="102" t="str">
        <f>IF(วิชา16!BB11="","",วิชา16!BB11)</f>
        <v/>
      </c>
      <c r="U9" s="102" t="str">
        <f>IF(วิชา17!BB11="","",วิชา17!BB11)</f>
        <v/>
      </c>
      <c r="V9" s="492" t="str">
        <f t="shared" si="0"/>
        <v/>
      </c>
      <c r="W9" s="361"/>
      <c r="X9" s="392"/>
      <c r="Z9" s="52" t="str">
        <f t="shared" si="1"/>
        <v/>
      </c>
      <c r="AA9" s="52" t="str">
        <f t="shared" si="2"/>
        <v/>
      </c>
      <c r="AB9" s="52" t="str">
        <f t="shared" si="3"/>
        <v/>
      </c>
      <c r="AC9" s="52" t="str">
        <f t="shared" si="4"/>
        <v/>
      </c>
      <c r="AD9" s="52" t="str">
        <f t="shared" si="5"/>
        <v/>
      </c>
      <c r="AE9" s="52" t="str">
        <f t="shared" si="6"/>
        <v/>
      </c>
      <c r="AF9" s="52" t="str">
        <f t="shared" si="7"/>
        <v/>
      </c>
      <c r="AG9" s="52" t="str">
        <f t="shared" si="8"/>
        <v/>
      </c>
      <c r="AH9" s="52" t="str">
        <f t="shared" si="9"/>
        <v/>
      </c>
      <c r="AI9" s="52" t="str">
        <f t="shared" si="10"/>
        <v/>
      </c>
      <c r="AJ9" s="52" t="str">
        <f t="shared" si="11"/>
        <v/>
      </c>
      <c r="AK9" s="52" t="str">
        <f t="shared" si="12"/>
        <v/>
      </c>
      <c r="AL9" s="52" t="str">
        <f t="shared" si="13"/>
        <v/>
      </c>
      <c r="AM9" s="52" t="str">
        <f t="shared" si="14"/>
        <v/>
      </c>
      <c r="AN9" s="52" t="str">
        <f t="shared" si="15"/>
        <v/>
      </c>
      <c r="AO9" s="52" t="str">
        <f t="shared" si="16"/>
        <v/>
      </c>
      <c r="AP9" s="52" t="str">
        <f t="shared" si="17"/>
        <v/>
      </c>
      <c r="AQ9" s="52">
        <f t="shared" si="18"/>
        <v>0</v>
      </c>
      <c r="AR9" s="493" t="str">
        <f t="shared" si="19"/>
        <v/>
      </c>
    </row>
    <row r="10" spans="2:45" ht="16.5" customHeight="1">
      <c r="B10" s="374"/>
      <c r="C10" s="490"/>
      <c r="D10" s="462" t="str">
        <f>IF(ข้อมูลนร.2!D11="","",ข้อมูลนร.2!D11)</f>
        <v/>
      </c>
      <c r="E10" s="102" t="str">
        <f>IF(วิชา1!BB12="","",วิชา1!BB12)</f>
        <v/>
      </c>
      <c r="F10" s="102" t="str">
        <f>IF(วิชา2!BB12="","",วิชา2!BB12)</f>
        <v/>
      </c>
      <c r="G10" s="102" t="str">
        <f>IF(วิชา3!BB12="","",วิชา3!BB12)</f>
        <v/>
      </c>
      <c r="H10" s="102" t="str">
        <f>IF(วิชา4!BB12="","",วิชา4!BB12)</f>
        <v/>
      </c>
      <c r="I10" s="102" t="str">
        <f>IF(วิชา5!BB12="","",วิชา5!BB12)</f>
        <v/>
      </c>
      <c r="J10" s="102" t="str">
        <f>IF(วิชา6!BB12="","",วิชา6!BB12)</f>
        <v/>
      </c>
      <c r="K10" s="102" t="str">
        <f>IF(วิชา7!BB12="","",วิชา7!BB12)</f>
        <v/>
      </c>
      <c r="L10" s="102" t="str">
        <f>IF(วิชา8!BB12="","",วิชา8!BB12)</f>
        <v/>
      </c>
      <c r="M10" s="102" t="str">
        <f>IF(วิชา9!BB12="","",วิชา9!BB12)</f>
        <v/>
      </c>
      <c r="N10" s="102" t="str">
        <f>IF(วิชา10!BB12="","",วิชา10!BB12)</f>
        <v/>
      </c>
      <c r="O10" s="102" t="str">
        <f>IF(วิชา11!BB12="","",วิชา11!BB12)</f>
        <v/>
      </c>
      <c r="P10" s="102" t="str">
        <f>IF(วิชา12!BB12="","",วิชา12!BB12)</f>
        <v/>
      </c>
      <c r="Q10" s="102" t="str">
        <f>IF(วิชา13!BB12="","",วิชา13!BB12)</f>
        <v/>
      </c>
      <c r="R10" s="102" t="str">
        <f>IF(วิชา14!BB12="","",วิชา14!BB12)</f>
        <v/>
      </c>
      <c r="S10" s="102" t="str">
        <f>IF(วิชา15!BB12="","",วิชา15!BB12)</f>
        <v/>
      </c>
      <c r="T10" s="102" t="str">
        <f>IF(วิชา16!BB12="","",วิชา16!BB12)</f>
        <v/>
      </c>
      <c r="U10" s="102" t="str">
        <f>IF(วิชา17!BB12="","",วิชา17!BB12)</f>
        <v/>
      </c>
      <c r="V10" s="492" t="str">
        <f t="shared" si="0"/>
        <v/>
      </c>
      <c r="W10" s="361"/>
      <c r="X10" s="392"/>
      <c r="Z10" s="52" t="str">
        <f t="shared" si="1"/>
        <v/>
      </c>
      <c r="AA10" s="52" t="str">
        <f t="shared" si="2"/>
        <v/>
      </c>
      <c r="AB10" s="52" t="str">
        <f t="shared" si="3"/>
        <v/>
      </c>
      <c r="AC10" s="52" t="str">
        <f t="shared" si="4"/>
        <v/>
      </c>
      <c r="AD10" s="52" t="str">
        <f t="shared" si="5"/>
        <v/>
      </c>
      <c r="AE10" s="52" t="str">
        <f t="shared" si="6"/>
        <v/>
      </c>
      <c r="AF10" s="52" t="str">
        <f t="shared" si="7"/>
        <v/>
      </c>
      <c r="AG10" s="52" t="str">
        <f t="shared" si="8"/>
        <v/>
      </c>
      <c r="AH10" s="52" t="str">
        <f t="shared" si="9"/>
        <v/>
      </c>
      <c r="AI10" s="52" t="str">
        <f t="shared" si="10"/>
        <v/>
      </c>
      <c r="AJ10" s="52" t="str">
        <f t="shared" si="11"/>
        <v/>
      </c>
      <c r="AK10" s="52" t="str">
        <f t="shared" si="12"/>
        <v/>
      </c>
      <c r="AL10" s="52" t="str">
        <f t="shared" si="13"/>
        <v/>
      </c>
      <c r="AM10" s="52" t="str">
        <f t="shared" si="14"/>
        <v/>
      </c>
      <c r="AN10" s="52" t="str">
        <f t="shared" si="15"/>
        <v/>
      </c>
      <c r="AO10" s="52" t="str">
        <f t="shared" si="16"/>
        <v/>
      </c>
      <c r="AP10" s="52" t="str">
        <f t="shared" si="17"/>
        <v/>
      </c>
      <c r="AQ10" s="52">
        <f t="shared" si="18"/>
        <v>0</v>
      </c>
      <c r="AR10" s="493" t="str">
        <f t="shared" si="19"/>
        <v/>
      </c>
    </row>
    <row r="11" spans="2:45" ht="16.5" customHeight="1">
      <c r="B11" s="374"/>
      <c r="C11" s="490"/>
      <c r="D11" s="462" t="str">
        <f>IF(ข้อมูลนร.2!D12="","",ข้อมูลนร.2!D12)</f>
        <v/>
      </c>
      <c r="E11" s="102" t="str">
        <f>IF(วิชา1!BB13="","",วิชา1!BB13)</f>
        <v/>
      </c>
      <c r="F11" s="102" t="str">
        <f>IF(วิชา2!BB13="","",วิชา2!BB13)</f>
        <v/>
      </c>
      <c r="G11" s="102" t="str">
        <f>IF(วิชา3!BB13="","",วิชา3!BB13)</f>
        <v/>
      </c>
      <c r="H11" s="102" t="str">
        <f>IF(วิชา4!BB13="","",วิชา4!BB13)</f>
        <v/>
      </c>
      <c r="I11" s="102" t="str">
        <f>IF(วิชา5!BB13="","",วิชา5!BB13)</f>
        <v/>
      </c>
      <c r="J11" s="102" t="str">
        <f>IF(วิชา6!BB13="","",วิชา6!BB13)</f>
        <v/>
      </c>
      <c r="K11" s="102" t="str">
        <f>IF(วิชา7!BB13="","",วิชา7!BB13)</f>
        <v/>
      </c>
      <c r="L11" s="102" t="str">
        <f>IF(วิชา8!BB13="","",วิชา8!BB13)</f>
        <v/>
      </c>
      <c r="M11" s="102" t="str">
        <f>IF(วิชา9!BB13="","",วิชา9!BB13)</f>
        <v/>
      </c>
      <c r="N11" s="102" t="str">
        <f>IF(วิชา10!BB13="","",วิชา10!BB13)</f>
        <v/>
      </c>
      <c r="O11" s="102" t="str">
        <f>IF(วิชา11!BB13="","",วิชา11!BB13)</f>
        <v/>
      </c>
      <c r="P11" s="102" t="str">
        <f>IF(วิชา12!BB13="","",วิชา12!BB13)</f>
        <v/>
      </c>
      <c r="Q11" s="102" t="str">
        <f>IF(วิชา13!BB13="","",วิชา13!BB13)</f>
        <v/>
      </c>
      <c r="R11" s="102" t="str">
        <f>IF(วิชา14!BB13="","",วิชา14!BB13)</f>
        <v/>
      </c>
      <c r="S11" s="102" t="str">
        <f>IF(วิชา15!BB13="","",วิชา15!BB13)</f>
        <v/>
      </c>
      <c r="T11" s="102" t="str">
        <f>IF(วิชา16!BB13="","",วิชา16!BB13)</f>
        <v/>
      </c>
      <c r="U11" s="102" t="str">
        <f>IF(วิชา17!BB13="","",วิชา17!BB13)</f>
        <v/>
      </c>
      <c r="V11" s="492" t="str">
        <f t="shared" si="0"/>
        <v/>
      </c>
      <c r="W11" s="361"/>
      <c r="X11" s="392"/>
      <c r="Z11" s="52" t="str">
        <f t="shared" si="1"/>
        <v/>
      </c>
      <c r="AA11" s="52" t="str">
        <f t="shared" si="2"/>
        <v/>
      </c>
      <c r="AB11" s="52" t="str">
        <f t="shared" si="3"/>
        <v/>
      </c>
      <c r="AC11" s="52" t="str">
        <f t="shared" si="4"/>
        <v/>
      </c>
      <c r="AD11" s="52" t="str">
        <f t="shared" si="5"/>
        <v/>
      </c>
      <c r="AE11" s="52" t="str">
        <f t="shared" si="6"/>
        <v/>
      </c>
      <c r="AF11" s="52" t="str">
        <f t="shared" si="7"/>
        <v/>
      </c>
      <c r="AG11" s="52" t="str">
        <f t="shared" si="8"/>
        <v/>
      </c>
      <c r="AH11" s="52" t="str">
        <f t="shared" si="9"/>
        <v/>
      </c>
      <c r="AI11" s="52" t="str">
        <f t="shared" si="10"/>
        <v/>
      </c>
      <c r="AJ11" s="52" t="str">
        <f t="shared" si="11"/>
        <v/>
      </c>
      <c r="AK11" s="52" t="str">
        <f t="shared" si="12"/>
        <v/>
      </c>
      <c r="AL11" s="52" t="str">
        <f t="shared" si="13"/>
        <v/>
      </c>
      <c r="AM11" s="52" t="str">
        <f t="shared" si="14"/>
        <v/>
      </c>
      <c r="AN11" s="52" t="str">
        <f t="shared" si="15"/>
        <v/>
      </c>
      <c r="AO11" s="52" t="str">
        <f t="shared" si="16"/>
        <v/>
      </c>
      <c r="AP11" s="52" t="str">
        <f t="shared" si="17"/>
        <v/>
      </c>
      <c r="AQ11" s="52">
        <f t="shared" si="18"/>
        <v>0</v>
      </c>
      <c r="AR11" s="493" t="str">
        <f t="shared" si="19"/>
        <v/>
      </c>
    </row>
    <row r="12" spans="2:45" ht="16.5" customHeight="1">
      <c r="B12" s="374"/>
      <c r="C12" s="490"/>
      <c r="D12" s="462" t="str">
        <f>IF(ข้อมูลนร.2!D13="","",ข้อมูลนร.2!D13)</f>
        <v/>
      </c>
      <c r="E12" s="102" t="str">
        <f>IF(วิชา1!BB14="","",วิชา1!BB14)</f>
        <v/>
      </c>
      <c r="F12" s="102" t="str">
        <f>IF(วิชา2!BB14="","",วิชา2!BB14)</f>
        <v/>
      </c>
      <c r="G12" s="102" t="str">
        <f>IF(วิชา3!BB14="","",วิชา3!BB14)</f>
        <v/>
      </c>
      <c r="H12" s="102" t="str">
        <f>IF(วิชา4!BB14="","",วิชา4!BB14)</f>
        <v/>
      </c>
      <c r="I12" s="102" t="str">
        <f>IF(วิชา5!BB14="","",วิชา5!BB14)</f>
        <v/>
      </c>
      <c r="J12" s="102" t="str">
        <f>IF(วิชา6!BB14="","",วิชา6!BB14)</f>
        <v/>
      </c>
      <c r="K12" s="102" t="str">
        <f>IF(วิชา7!BB14="","",วิชา7!BB14)</f>
        <v/>
      </c>
      <c r="L12" s="102" t="str">
        <f>IF(วิชา8!BB14="","",วิชา8!BB14)</f>
        <v/>
      </c>
      <c r="M12" s="102" t="str">
        <f>IF(วิชา9!BB14="","",วิชา9!BB14)</f>
        <v/>
      </c>
      <c r="N12" s="102" t="str">
        <f>IF(วิชา10!BB14="","",วิชา10!BB14)</f>
        <v/>
      </c>
      <c r="O12" s="102" t="str">
        <f>IF(วิชา11!BB14="","",วิชา11!BB14)</f>
        <v/>
      </c>
      <c r="P12" s="102" t="str">
        <f>IF(วิชา12!BB14="","",วิชา12!BB14)</f>
        <v/>
      </c>
      <c r="Q12" s="102" t="str">
        <f>IF(วิชา13!BB14="","",วิชา13!BB14)</f>
        <v/>
      </c>
      <c r="R12" s="102" t="str">
        <f>IF(วิชา14!BB14="","",วิชา14!BB14)</f>
        <v/>
      </c>
      <c r="S12" s="102" t="str">
        <f>IF(วิชา15!BB14="","",วิชา15!BB14)</f>
        <v/>
      </c>
      <c r="T12" s="102" t="str">
        <f>IF(วิชา16!BB14="","",วิชา16!BB14)</f>
        <v/>
      </c>
      <c r="U12" s="102" t="str">
        <f>IF(วิชา17!BB14="","",วิชา17!BB14)</f>
        <v/>
      </c>
      <c r="V12" s="492" t="str">
        <f t="shared" si="0"/>
        <v/>
      </c>
      <c r="W12" s="361"/>
      <c r="X12" s="392"/>
      <c r="Z12" s="52" t="str">
        <f t="shared" si="1"/>
        <v/>
      </c>
      <c r="AA12" s="52" t="str">
        <f t="shared" si="2"/>
        <v/>
      </c>
      <c r="AB12" s="52" t="str">
        <f t="shared" si="3"/>
        <v/>
      </c>
      <c r="AC12" s="52" t="str">
        <f t="shared" si="4"/>
        <v/>
      </c>
      <c r="AD12" s="52" t="str">
        <f t="shared" si="5"/>
        <v/>
      </c>
      <c r="AE12" s="52" t="str">
        <f t="shared" si="6"/>
        <v/>
      </c>
      <c r="AF12" s="52" t="str">
        <f t="shared" si="7"/>
        <v/>
      </c>
      <c r="AG12" s="52" t="str">
        <f t="shared" si="8"/>
        <v/>
      </c>
      <c r="AH12" s="52" t="str">
        <f t="shared" si="9"/>
        <v/>
      </c>
      <c r="AI12" s="52" t="str">
        <f t="shared" si="10"/>
        <v/>
      </c>
      <c r="AJ12" s="52" t="str">
        <f t="shared" si="11"/>
        <v/>
      </c>
      <c r="AK12" s="52" t="str">
        <f t="shared" si="12"/>
        <v/>
      </c>
      <c r="AL12" s="52" t="str">
        <f t="shared" si="13"/>
        <v/>
      </c>
      <c r="AM12" s="52" t="str">
        <f t="shared" si="14"/>
        <v/>
      </c>
      <c r="AN12" s="52" t="str">
        <f t="shared" si="15"/>
        <v/>
      </c>
      <c r="AO12" s="52" t="str">
        <f t="shared" si="16"/>
        <v/>
      </c>
      <c r="AP12" s="52" t="str">
        <f t="shared" si="17"/>
        <v/>
      </c>
      <c r="AQ12" s="52">
        <f t="shared" si="18"/>
        <v>0</v>
      </c>
      <c r="AR12" s="493" t="str">
        <f t="shared" si="19"/>
        <v/>
      </c>
    </row>
    <row r="13" spans="2:45" ht="16.5" customHeight="1">
      <c r="B13" s="374"/>
      <c r="C13" s="490"/>
      <c r="D13" s="462" t="str">
        <f>IF(ข้อมูลนร.2!D14="","",ข้อมูลนร.2!D14)</f>
        <v/>
      </c>
      <c r="E13" s="102" t="str">
        <f>IF(วิชา1!BB15="","",วิชา1!BB15)</f>
        <v/>
      </c>
      <c r="F13" s="102" t="str">
        <f>IF(วิชา2!BB15="","",วิชา2!BB15)</f>
        <v/>
      </c>
      <c r="G13" s="102" t="str">
        <f>IF(วิชา3!BB15="","",วิชา3!BB15)</f>
        <v/>
      </c>
      <c r="H13" s="102" t="str">
        <f>IF(วิชา4!BB15="","",วิชา4!BB15)</f>
        <v/>
      </c>
      <c r="I13" s="102" t="str">
        <f>IF(วิชา5!BB15="","",วิชา5!BB15)</f>
        <v/>
      </c>
      <c r="J13" s="102" t="str">
        <f>IF(วิชา6!BB15="","",วิชา6!BB15)</f>
        <v/>
      </c>
      <c r="K13" s="102" t="str">
        <f>IF(วิชา7!BB15="","",วิชา7!BB15)</f>
        <v/>
      </c>
      <c r="L13" s="102" t="str">
        <f>IF(วิชา8!BB15="","",วิชา8!BB15)</f>
        <v/>
      </c>
      <c r="M13" s="102" t="str">
        <f>IF(วิชา9!BB15="","",วิชา9!BB15)</f>
        <v/>
      </c>
      <c r="N13" s="102" t="str">
        <f>IF(วิชา10!BB15="","",วิชา10!BB15)</f>
        <v/>
      </c>
      <c r="O13" s="102" t="str">
        <f>IF(วิชา11!BB15="","",วิชา11!BB15)</f>
        <v/>
      </c>
      <c r="P13" s="102" t="str">
        <f>IF(วิชา12!BB15="","",วิชา12!BB15)</f>
        <v/>
      </c>
      <c r="Q13" s="102" t="str">
        <f>IF(วิชา13!BB15="","",วิชา13!BB15)</f>
        <v/>
      </c>
      <c r="R13" s="102" t="str">
        <f>IF(วิชา14!BB15="","",วิชา14!BB15)</f>
        <v/>
      </c>
      <c r="S13" s="102" t="str">
        <f>IF(วิชา15!BB15="","",วิชา15!BB15)</f>
        <v/>
      </c>
      <c r="T13" s="102" t="str">
        <f>IF(วิชา16!BB15="","",วิชา16!BB15)</f>
        <v/>
      </c>
      <c r="U13" s="102" t="str">
        <f>IF(วิชา17!BB15="","",วิชา17!BB15)</f>
        <v/>
      </c>
      <c r="V13" s="492" t="str">
        <f t="shared" si="0"/>
        <v/>
      </c>
      <c r="W13" s="361"/>
      <c r="X13" s="392"/>
      <c r="Z13" s="52" t="str">
        <f t="shared" si="1"/>
        <v/>
      </c>
      <c r="AA13" s="52" t="str">
        <f t="shared" si="2"/>
        <v/>
      </c>
      <c r="AB13" s="52" t="str">
        <f t="shared" si="3"/>
        <v/>
      </c>
      <c r="AC13" s="52" t="str">
        <f t="shared" si="4"/>
        <v/>
      </c>
      <c r="AD13" s="52" t="str">
        <f t="shared" si="5"/>
        <v/>
      </c>
      <c r="AE13" s="52" t="str">
        <f t="shared" si="6"/>
        <v/>
      </c>
      <c r="AF13" s="52" t="str">
        <f t="shared" si="7"/>
        <v/>
      </c>
      <c r="AG13" s="52" t="str">
        <f t="shared" si="8"/>
        <v/>
      </c>
      <c r="AH13" s="52" t="str">
        <f t="shared" si="9"/>
        <v/>
      </c>
      <c r="AI13" s="52" t="str">
        <f t="shared" si="10"/>
        <v/>
      </c>
      <c r="AJ13" s="52" t="str">
        <f t="shared" si="11"/>
        <v/>
      </c>
      <c r="AK13" s="52" t="str">
        <f t="shared" si="12"/>
        <v/>
      </c>
      <c r="AL13" s="52" t="str">
        <f t="shared" si="13"/>
        <v/>
      </c>
      <c r="AM13" s="52" t="str">
        <f t="shared" si="14"/>
        <v/>
      </c>
      <c r="AN13" s="52" t="str">
        <f t="shared" si="15"/>
        <v/>
      </c>
      <c r="AO13" s="52" t="str">
        <f t="shared" si="16"/>
        <v/>
      </c>
      <c r="AP13" s="52" t="str">
        <f t="shared" si="17"/>
        <v/>
      </c>
      <c r="AQ13" s="52">
        <f t="shared" si="18"/>
        <v>0</v>
      </c>
      <c r="AR13" s="493" t="str">
        <f t="shared" si="19"/>
        <v/>
      </c>
    </row>
    <row r="14" spans="2:45" ht="16.5" customHeight="1">
      <c r="B14" s="374"/>
      <c r="C14" s="490"/>
      <c r="D14" s="462" t="str">
        <f>IF(ข้อมูลนร.2!D15="","",ข้อมูลนร.2!D15)</f>
        <v/>
      </c>
      <c r="E14" s="102" t="str">
        <f>IF(วิชา1!BB16="","",วิชา1!BB16)</f>
        <v/>
      </c>
      <c r="F14" s="102" t="str">
        <f>IF(วิชา2!BB16="","",วิชา2!BB16)</f>
        <v/>
      </c>
      <c r="G14" s="102" t="str">
        <f>IF(วิชา3!BB16="","",วิชา3!BB16)</f>
        <v/>
      </c>
      <c r="H14" s="102" t="str">
        <f>IF(วิชา4!BB16="","",วิชา4!BB16)</f>
        <v/>
      </c>
      <c r="I14" s="102" t="str">
        <f>IF(วิชา5!BB16="","",วิชา5!BB16)</f>
        <v/>
      </c>
      <c r="J14" s="102" t="str">
        <f>IF(วิชา6!BB16="","",วิชา6!BB16)</f>
        <v/>
      </c>
      <c r="K14" s="102" t="str">
        <f>IF(วิชา7!BB16="","",วิชา7!BB16)</f>
        <v/>
      </c>
      <c r="L14" s="102" t="str">
        <f>IF(วิชา8!BB16="","",วิชา8!BB16)</f>
        <v/>
      </c>
      <c r="M14" s="102" t="str">
        <f>IF(วิชา9!BB16="","",วิชา9!BB16)</f>
        <v/>
      </c>
      <c r="N14" s="102" t="str">
        <f>IF(วิชา10!BB16="","",วิชา10!BB16)</f>
        <v/>
      </c>
      <c r="O14" s="102" t="str">
        <f>IF(วิชา11!BB16="","",วิชา11!BB16)</f>
        <v/>
      </c>
      <c r="P14" s="102" t="str">
        <f>IF(วิชา12!BB16="","",วิชา12!BB16)</f>
        <v/>
      </c>
      <c r="Q14" s="102" t="str">
        <f>IF(วิชา13!BB16="","",วิชา13!BB16)</f>
        <v/>
      </c>
      <c r="R14" s="102" t="str">
        <f>IF(วิชา14!BB16="","",วิชา14!BB16)</f>
        <v/>
      </c>
      <c r="S14" s="102" t="str">
        <f>IF(วิชา15!BB16="","",วิชา15!BB16)</f>
        <v/>
      </c>
      <c r="T14" s="102" t="str">
        <f>IF(วิชา16!BB16="","",วิชา16!BB16)</f>
        <v/>
      </c>
      <c r="U14" s="102" t="str">
        <f>IF(วิชา17!BB16="","",วิชา17!BB16)</f>
        <v/>
      </c>
      <c r="V14" s="492" t="str">
        <f t="shared" si="0"/>
        <v/>
      </c>
      <c r="W14" s="361"/>
      <c r="X14" s="392"/>
      <c r="Z14" s="52" t="str">
        <f t="shared" si="1"/>
        <v/>
      </c>
      <c r="AA14" s="52" t="str">
        <f t="shared" si="2"/>
        <v/>
      </c>
      <c r="AB14" s="52" t="str">
        <f t="shared" si="3"/>
        <v/>
      </c>
      <c r="AC14" s="52" t="str">
        <f t="shared" si="4"/>
        <v/>
      </c>
      <c r="AD14" s="52" t="str">
        <f t="shared" si="5"/>
        <v/>
      </c>
      <c r="AE14" s="52" t="str">
        <f t="shared" si="6"/>
        <v/>
      </c>
      <c r="AF14" s="52" t="str">
        <f t="shared" si="7"/>
        <v/>
      </c>
      <c r="AG14" s="52" t="str">
        <f t="shared" si="8"/>
        <v/>
      </c>
      <c r="AH14" s="52" t="str">
        <f t="shared" si="9"/>
        <v/>
      </c>
      <c r="AI14" s="52" t="str">
        <f t="shared" si="10"/>
        <v/>
      </c>
      <c r="AJ14" s="52" t="str">
        <f t="shared" si="11"/>
        <v/>
      </c>
      <c r="AK14" s="52" t="str">
        <f t="shared" si="12"/>
        <v/>
      </c>
      <c r="AL14" s="52" t="str">
        <f t="shared" si="13"/>
        <v/>
      </c>
      <c r="AM14" s="52" t="str">
        <f t="shared" si="14"/>
        <v/>
      </c>
      <c r="AN14" s="52" t="str">
        <f t="shared" si="15"/>
        <v/>
      </c>
      <c r="AO14" s="52" t="str">
        <f t="shared" si="16"/>
        <v/>
      </c>
      <c r="AP14" s="52" t="str">
        <f t="shared" si="17"/>
        <v/>
      </c>
      <c r="AQ14" s="52">
        <f t="shared" si="18"/>
        <v>0</v>
      </c>
      <c r="AR14" s="493" t="str">
        <f t="shared" si="19"/>
        <v/>
      </c>
    </row>
    <row r="15" spans="2:45" ht="16.5" customHeight="1">
      <c r="B15" s="374"/>
      <c r="C15" s="490"/>
      <c r="D15" s="462" t="str">
        <f>IF(ข้อมูลนร.2!D16="","",ข้อมูลนร.2!D16)</f>
        <v/>
      </c>
      <c r="E15" s="102" t="str">
        <f>IF(วิชา1!BB17="","",วิชา1!BB17)</f>
        <v/>
      </c>
      <c r="F15" s="102" t="str">
        <f>IF(วิชา2!BB17="","",วิชา2!BB17)</f>
        <v/>
      </c>
      <c r="G15" s="102" t="str">
        <f>IF(วิชา3!BB17="","",วิชา3!BB17)</f>
        <v/>
      </c>
      <c r="H15" s="102" t="str">
        <f>IF(วิชา4!BB17="","",วิชา4!BB17)</f>
        <v/>
      </c>
      <c r="I15" s="102" t="str">
        <f>IF(วิชา5!BB17="","",วิชา5!BB17)</f>
        <v/>
      </c>
      <c r="J15" s="102" t="str">
        <f>IF(วิชา6!BB17="","",วิชา6!BB17)</f>
        <v/>
      </c>
      <c r="K15" s="102" t="str">
        <f>IF(วิชา7!BB17="","",วิชา7!BB17)</f>
        <v/>
      </c>
      <c r="L15" s="102" t="str">
        <f>IF(วิชา8!BB17="","",วิชา8!BB17)</f>
        <v/>
      </c>
      <c r="M15" s="102" t="str">
        <f>IF(วิชา9!BB17="","",วิชา9!BB17)</f>
        <v/>
      </c>
      <c r="N15" s="102" t="str">
        <f>IF(วิชา10!BB17="","",วิชา10!BB17)</f>
        <v/>
      </c>
      <c r="O15" s="102" t="str">
        <f>IF(วิชา11!BB17="","",วิชา11!BB17)</f>
        <v/>
      </c>
      <c r="P15" s="102" t="str">
        <f>IF(วิชา12!BB17="","",วิชา12!BB17)</f>
        <v/>
      </c>
      <c r="Q15" s="102" t="str">
        <f>IF(วิชา13!BB17="","",วิชา13!BB17)</f>
        <v/>
      </c>
      <c r="R15" s="102" t="str">
        <f>IF(วิชา14!BB17="","",วิชา14!BB17)</f>
        <v/>
      </c>
      <c r="S15" s="102" t="str">
        <f>IF(วิชา15!BB17="","",วิชา15!BB17)</f>
        <v/>
      </c>
      <c r="T15" s="102" t="str">
        <f>IF(วิชา16!BB17="","",วิชา16!BB17)</f>
        <v/>
      </c>
      <c r="U15" s="102" t="str">
        <f>IF(วิชา17!BB17="","",วิชา17!BB17)</f>
        <v/>
      </c>
      <c r="V15" s="492" t="str">
        <f t="shared" si="0"/>
        <v/>
      </c>
      <c r="W15" s="361"/>
      <c r="X15" s="392"/>
      <c r="Z15" s="52" t="str">
        <f t="shared" si="1"/>
        <v/>
      </c>
      <c r="AA15" s="52" t="str">
        <f t="shared" si="2"/>
        <v/>
      </c>
      <c r="AB15" s="52" t="str">
        <f t="shared" si="3"/>
        <v/>
      </c>
      <c r="AC15" s="52" t="str">
        <f t="shared" si="4"/>
        <v/>
      </c>
      <c r="AD15" s="52" t="str">
        <f t="shared" si="5"/>
        <v/>
      </c>
      <c r="AE15" s="52" t="str">
        <f t="shared" si="6"/>
        <v/>
      </c>
      <c r="AF15" s="52" t="str">
        <f t="shared" si="7"/>
        <v/>
      </c>
      <c r="AG15" s="52" t="str">
        <f t="shared" si="8"/>
        <v/>
      </c>
      <c r="AH15" s="52" t="str">
        <f t="shared" si="9"/>
        <v/>
      </c>
      <c r="AI15" s="52" t="str">
        <f t="shared" si="10"/>
        <v/>
      </c>
      <c r="AJ15" s="52" t="str">
        <f t="shared" si="11"/>
        <v/>
      </c>
      <c r="AK15" s="52" t="str">
        <f t="shared" si="12"/>
        <v/>
      </c>
      <c r="AL15" s="52" t="str">
        <f t="shared" si="13"/>
        <v/>
      </c>
      <c r="AM15" s="52" t="str">
        <f t="shared" si="14"/>
        <v/>
      </c>
      <c r="AN15" s="52" t="str">
        <f t="shared" si="15"/>
        <v/>
      </c>
      <c r="AO15" s="52" t="str">
        <f t="shared" si="16"/>
        <v/>
      </c>
      <c r="AP15" s="52" t="str">
        <f t="shared" si="17"/>
        <v/>
      </c>
      <c r="AQ15" s="52">
        <f t="shared" si="18"/>
        <v>0</v>
      </c>
      <c r="AR15" s="493" t="str">
        <f t="shared" si="19"/>
        <v/>
      </c>
    </row>
    <row r="16" spans="2:45" ht="16.5" customHeight="1">
      <c r="B16" s="374"/>
      <c r="C16" s="490"/>
      <c r="D16" s="462" t="str">
        <f>IF(ข้อมูลนร.2!D17="","",ข้อมูลนร.2!D17)</f>
        <v/>
      </c>
      <c r="E16" s="102" t="str">
        <f>IF(วิชา1!BB18="","",วิชา1!BB18)</f>
        <v/>
      </c>
      <c r="F16" s="102" t="str">
        <f>IF(วิชา2!BB18="","",วิชา2!BB18)</f>
        <v/>
      </c>
      <c r="G16" s="102" t="str">
        <f>IF(วิชา3!BB18="","",วิชา3!BB18)</f>
        <v/>
      </c>
      <c r="H16" s="102" t="str">
        <f>IF(วิชา4!BB18="","",วิชา4!BB18)</f>
        <v/>
      </c>
      <c r="I16" s="102" t="str">
        <f>IF(วิชา5!BB18="","",วิชา5!BB18)</f>
        <v/>
      </c>
      <c r="J16" s="102" t="str">
        <f>IF(วิชา6!BB18="","",วิชา6!BB18)</f>
        <v/>
      </c>
      <c r="K16" s="102" t="str">
        <f>IF(วิชา7!BB18="","",วิชา7!BB18)</f>
        <v/>
      </c>
      <c r="L16" s="102" t="str">
        <f>IF(วิชา8!BB18="","",วิชา8!BB18)</f>
        <v/>
      </c>
      <c r="M16" s="102" t="str">
        <f>IF(วิชา9!BB18="","",วิชา9!BB18)</f>
        <v/>
      </c>
      <c r="N16" s="102" t="str">
        <f>IF(วิชา10!BB18="","",วิชา10!BB18)</f>
        <v/>
      </c>
      <c r="O16" s="102" t="str">
        <f>IF(วิชา11!BB18="","",วิชา11!BB18)</f>
        <v/>
      </c>
      <c r="P16" s="102" t="str">
        <f>IF(วิชา12!BB18="","",วิชา12!BB18)</f>
        <v/>
      </c>
      <c r="Q16" s="102" t="str">
        <f>IF(วิชา13!BB18="","",วิชา13!BB18)</f>
        <v/>
      </c>
      <c r="R16" s="102" t="str">
        <f>IF(วิชา14!BB18="","",วิชา14!BB18)</f>
        <v/>
      </c>
      <c r="S16" s="102" t="str">
        <f>IF(วิชา15!BB18="","",วิชา15!BB18)</f>
        <v/>
      </c>
      <c r="T16" s="102" t="str">
        <f>IF(วิชา16!BB18="","",วิชา16!BB18)</f>
        <v/>
      </c>
      <c r="U16" s="102" t="str">
        <f>IF(วิชา17!BB18="","",วิชา17!BB18)</f>
        <v/>
      </c>
      <c r="V16" s="492" t="str">
        <f t="shared" si="0"/>
        <v/>
      </c>
      <c r="W16" s="361"/>
      <c r="X16" s="392"/>
      <c r="Z16" s="52" t="str">
        <f t="shared" si="1"/>
        <v/>
      </c>
      <c r="AA16" s="52" t="str">
        <f t="shared" si="2"/>
        <v/>
      </c>
      <c r="AB16" s="52" t="str">
        <f t="shared" si="3"/>
        <v/>
      </c>
      <c r="AC16" s="52" t="str">
        <f t="shared" si="4"/>
        <v/>
      </c>
      <c r="AD16" s="52" t="str">
        <f t="shared" si="5"/>
        <v/>
      </c>
      <c r="AE16" s="52" t="str">
        <f t="shared" si="6"/>
        <v/>
      </c>
      <c r="AF16" s="52" t="str">
        <f t="shared" si="7"/>
        <v/>
      </c>
      <c r="AG16" s="52" t="str">
        <f t="shared" si="8"/>
        <v/>
      </c>
      <c r="AH16" s="52" t="str">
        <f t="shared" si="9"/>
        <v/>
      </c>
      <c r="AI16" s="52" t="str">
        <f t="shared" si="10"/>
        <v/>
      </c>
      <c r="AJ16" s="52" t="str">
        <f t="shared" si="11"/>
        <v/>
      </c>
      <c r="AK16" s="52" t="str">
        <f t="shared" si="12"/>
        <v/>
      </c>
      <c r="AL16" s="52" t="str">
        <f t="shared" si="13"/>
        <v/>
      </c>
      <c r="AM16" s="52" t="str">
        <f t="shared" si="14"/>
        <v/>
      </c>
      <c r="AN16" s="52" t="str">
        <f t="shared" si="15"/>
        <v/>
      </c>
      <c r="AO16" s="52" t="str">
        <f t="shared" si="16"/>
        <v/>
      </c>
      <c r="AP16" s="52" t="str">
        <f t="shared" si="17"/>
        <v/>
      </c>
      <c r="AQ16" s="52">
        <f t="shared" si="18"/>
        <v>0</v>
      </c>
      <c r="AR16" s="493" t="str">
        <f t="shared" si="19"/>
        <v/>
      </c>
    </row>
    <row r="17" spans="2:44" ht="16.5" customHeight="1">
      <c r="B17" s="374"/>
      <c r="C17" s="490"/>
      <c r="D17" s="462" t="str">
        <f>IF(ข้อมูลนร.2!D18="","",ข้อมูลนร.2!D18)</f>
        <v/>
      </c>
      <c r="E17" s="102" t="str">
        <f>IF(วิชา1!BB19="","",วิชา1!BB19)</f>
        <v/>
      </c>
      <c r="F17" s="102" t="str">
        <f>IF(วิชา2!BB19="","",วิชา2!BB19)</f>
        <v/>
      </c>
      <c r="G17" s="102" t="str">
        <f>IF(วิชา3!BB19="","",วิชา3!BB19)</f>
        <v/>
      </c>
      <c r="H17" s="102" t="str">
        <f>IF(วิชา4!BB19="","",วิชา4!BB19)</f>
        <v/>
      </c>
      <c r="I17" s="102" t="str">
        <f>IF(วิชา5!BB19="","",วิชา5!BB19)</f>
        <v/>
      </c>
      <c r="J17" s="102" t="str">
        <f>IF(วิชา6!BB19="","",วิชา6!BB19)</f>
        <v/>
      </c>
      <c r="K17" s="102" t="str">
        <f>IF(วิชา7!BB19="","",วิชา7!BB19)</f>
        <v/>
      </c>
      <c r="L17" s="102" t="str">
        <f>IF(วิชา8!BB19="","",วิชา8!BB19)</f>
        <v/>
      </c>
      <c r="M17" s="102" t="str">
        <f>IF(วิชา9!BB19="","",วิชา9!BB19)</f>
        <v/>
      </c>
      <c r="N17" s="102" t="str">
        <f>IF(วิชา10!BB19="","",วิชา10!BB19)</f>
        <v/>
      </c>
      <c r="O17" s="102" t="str">
        <f>IF(วิชา11!BB19="","",วิชา11!BB19)</f>
        <v/>
      </c>
      <c r="P17" s="102" t="str">
        <f>IF(วิชา12!BB19="","",วิชา12!BB19)</f>
        <v/>
      </c>
      <c r="Q17" s="102" t="str">
        <f>IF(วิชา13!BB19="","",วิชา13!BB19)</f>
        <v/>
      </c>
      <c r="R17" s="102" t="str">
        <f>IF(วิชา14!BB19="","",วิชา14!BB19)</f>
        <v/>
      </c>
      <c r="S17" s="102" t="str">
        <f>IF(วิชา15!BB19="","",วิชา15!BB19)</f>
        <v/>
      </c>
      <c r="T17" s="102" t="str">
        <f>IF(วิชา16!BB19="","",วิชา16!BB19)</f>
        <v/>
      </c>
      <c r="U17" s="102" t="str">
        <f>IF(วิชา17!BB19="","",วิชา17!BB19)</f>
        <v/>
      </c>
      <c r="V17" s="492" t="str">
        <f t="shared" si="0"/>
        <v/>
      </c>
      <c r="W17" s="361"/>
      <c r="X17" s="392"/>
      <c r="Z17" s="52" t="str">
        <f t="shared" si="1"/>
        <v/>
      </c>
      <c r="AA17" s="52" t="str">
        <f t="shared" si="2"/>
        <v/>
      </c>
      <c r="AB17" s="52" t="str">
        <f t="shared" si="3"/>
        <v/>
      </c>
      <c r="AC17" s="52" t="str">
        <f t="shared" si="4"/>
        <v/>
      </c>
      <c r="AD17" s="52" t="str">
        <f t="shared" si="5"/>
        <v/>
      </c>
      <c r="AE17" s="52" t="str">
        <f t="shared" si="6"/>
        <v/>
      </c>
      <c r="AF17" s="52" t="str">
        <f t="shared" si="7"/>
        <v/>
      </c>
      <c r="AG17" s="52" t="str">
        <f t="shared" si="8"/>
        <v/>
      </c>
      <c r="AH17" s="52" t="str">
        <f t="shared" si="9"/>
        <v/>
      </c>
      <c r="AI17" s="52" t="str">
        <f t="shared" si="10"/>
        <v/>
      </c>
      <c r="AJ17" s="52" t="str">
        <f t="shared" si="11"/>
        <v/>
      </c>
      <c r="AK17" s="52" t="str">
        <f t="shared" si="12"/>
        <v/>
      </c>
      <c r="AL17" s="52" t="str">
        <f t="shared" si="13"/>
        <v/>
      </c>
      <c r="AM17" s="52" t="str">
        <f t="shared" si="14"/>
        <v/>
      </c>
      <c r="AN17" s="52" t="str">
        <f t="shared" si="15"/>
        <v/>
      </c>
      <c r="AO17" s="52" t="str">
        <f t="shared" si="16"/>
        <v/>
      </c>
      <c r="AP17" s="52" t="str">
        <f t="shared" si="17"/>
        <v/>
      </c>
      <c r="AQ17" s="52">
        <f t="shared" si="18"/>
        <v>0</v>
      </c>
      <c r="AR17" s="493" t="str">
        <f t="shared" si="19"/>
        <v/>
      </c>
    </row>
    <row r="18" spans="2:44" ht="16.5" customHeight="1">
      <c r="B18" s="374"/>
      <c r="C18" s="490"/>
      <c r="D18" s="462" t="str">
        <f>IF(ข้อมูลนร.2!D19="","",ข้อมูลนร.2!D19)</f>
        <v/>
      </c>
      <c r="E18" s="102" t="str">
        <f>IF(วิชา1!BB20="","",วิชา1!BB20)</f>
        <v/>
      </c>
      <c r="F18" s="102" t="str">
        <f>IF(วิชา2!BB20="","",วิชา2!BB20)</f>
        <v/>
      </c>
      <c r="G18" s="102" t="str">
        <f>IF(วิชา3!BB20="","",วิชา3!BB20)</f>
        <v/>
      </c>
      <c r="H18" s="102" t="str">
        <f>IF(วิชา4!BB20="","",วิชา4!BB20)</f>
        <v/>
      </c>
      <c r="I18" s="102" t="str">
        <f>IF(วิชา5!BB20="","",วิชา5!BB20)</f>
        <v/>
      </c>
      <c r="J18" s="102" t="str">
        <f>IF(วิชา6!BB20="","",วิชา6!BB20)</f>
        <v/>
      </c>
      <c r="K18" s="102" t="str">
        <f>IF(วิชา7!BB20="","",วิชา7!BB20)</f>
        <v/>
      </c>
      <c r="L18" s="102" t="str">
        <f>IF(วิชา8!BB20="","",วิชา8!BB20)</f>
        <v/>
      </c>
      <c r="M18" s="102" t="str">
        <f>IF(วิชา9!BB20="","",วิชา9!BB20)</f>
        <v/>
      </c>
      <c r="N18" s="102" t="str">
        <f>IF(วิชา10!BB20="","",วิชา10!BB20)</f>
        <v/>
      </c>
      <c r="O18" s="102" t="str">
        <f>IF(วิชา11!BB20="","",วิชา11!BB20)</f>
        <v/>
      </c>
      <c r="P18" s="102" t="str">
        <f>IF(วิชา12!BB20="","",วิชา12!BB20)</f>
        <v/>
      </c>
      <c r="Q18" s="102" t="str">
        <f>IF(วิชา13!BB20="","",วิชา13!BB20)</f>
        <v/>
      </c>
      <c r="R18" s="102" t="str">
        <f>IF(วิชา14!BB20="","",วิชา14!BB20)</f>
        <v/>
      </c>
      <c r="S18" s="102" t="str">
        <f>IF(วิชา15!BB20="","",วิชา15!BB20)</f>
        <v/>
      </c>
      <c r="T18" s="102" t="str">
        <f>IF(วิชา16!BB20="","",วิชา16!BB20)</f>
        <v/>
      </c>
      <c r="U18" s="102" t="str">
        <f>IF(วิชา17!BB20="","",วิชา17!BB20)</f>
        <v/>
      </c>
      <c r="V18" s="492" t="str">
        <f t="shared" si="0"/>
        <v/>
      </c>
      <c r="W18" s="361"/>
      <c r="X18" s="392"/>
      <c r="Z18" s="52" t="str">
        <f t="shared" si="1"/>
        <v/>
      </c>
      <c r="AA18" s="52" t="str">
        <f t="shared" si="2"/>
        <v/>
      </c>
      <c r="AB18" s="52" t="str">
        <f t="shared" si="3"/>
        <v/>
      </c>
      <c r="AC18" s="52" t="str">
        <f t="shared" si="4"/>
        <v/>
      </c>
      <c r="AD18" s="52" t="str">
        <f t="shared" si="5"/>
        <v/>
      </c>
      <c r="AE18" s="52" t="str">
        <f t="shared" si="6"/>
        <v/>
      </c>
      <c r="AF18" s="52" t="str">
        <f t="shared" si="7"/>
        <v/>
      </c>
      <c r="AG18" s="52" t="str">
        <f t="shared" si="8"/>
        <v/>
      </c>
      <c r="AH18" s="52" t="str">
        <f t="shared" si="9"/>
        <v/>
      </c>
      <c r="AI18" s="52" t="str">
        <f t="shared" si="10"/>
        <v/>
      </c>
      <c r="AJ18" s="52" t="str">
        <f t="shared" si="11"/>
        <v/>
      </c>
      <c r="AK18" s="52" t="str">
        <f t="shared" si="12"/>
        <v/>
      </c>
      <c r="AL18" s="52" t="str">
        <f t="shared" si="13"/>
        <v/>
      </c>
      <c r="AM18" s="52" t="str">
        <f t="shared" si="14"/>
        <v/>
      </c>
      <c r="AN18" s="52" t="str">
        <f t="shared" si="15"/>
        <v/>
      </c>
      <c r="AO18" s="52" t="str">
        <f t="shared" si="16"/>
        <v/>
      </c>
      <c r="AP18" s="52" t="str">
        <f t="shared" si="17"/>
        <v/>
      </c>
      <c r="AQ18" s="52">
        <f t="shared" si="18"/>
        <v>0</v>
      </c>
      <c r="AR18" s="493" t="str">
        <f t="shared" si="19"/>
        <v/>
      </c>
    </row>
    <row r="19" spans="2:44" ht="16.5" customHeight="1">
      <c r="B19" s="374"/>
      <c r="C19" s="490"/>
      <c r="D19" s="462" t="str">
        <f>IF(ข้อมูลนร.2!D20="","",ข้อมูลนร.2!D20)</f>
        <v/>
      </c>
      <c r="E19" s="102" t="str">
        <f>IF(วิชา1!BB21="","",วิชา1!BB21)</f>
        <v/>
      </c>
      <c r="F19" s="102" t="str">
        <f>IF(วิชา2!BB21="","",วิชา2!BB21)</f>
        <v/>
      </c>
      <c r="G19" s="102" t="str">
        <f>IF(วิชา3!BB21="","",วิชา3!BB21)</f>
        <v/>
      </c>
      <c r="H19" s="102" t="str">
        <f>IF(วิชา4!BB21="","",วิชา4!BB21)</f>
        <v/>
      </c>
      <c r="I19" s="102" t="str">
        <f>IF(วิชา5!BB21="","",วิชา5!BB21)</f>
        <v/>
      </c>
      <c r="J19" s="102" t="str">
        <f>IF(วิชา6!BB21="","",วิชา6!BB21)</f>
        <v/>
      </c>
      <c r="K19" s="102" t="str">
        <f>IF(วิชา7!BB21="","",วิชา7!BB21)</f>
        <v/>
      </c>
      <c r="L19" s="102" t="str">
        <f>IF(วิชา8!BB21="","",วิชา8!BB21)</f>
        <v/>
      </c>
      <c r="M19" s="102" t="str">
        <f>IF(วิชา9!BB21="","",วิชา9!BB21)</f>
        <v/>
      </c>
      <c r="N19" s="102" t="str">
        <f>IF(วิชา10!BB21="","",วิชา10!BB21)</f>
        <v/>
      </c>
      <c r="O19" s="102" t="str">
        <f>IF(วิชา11!BB21="","",วิชา11!BB21)</f>
        <v/>
      </c>
      <c r="P19" s="102" t="str">
        <f>IF(วิชา12!BB21="","",วิชา12!BB21)</f>
        <v/>
      </c>
      <c r="Q19" s="102" t="str">
        <f>IF(วิชา13!BB21="","",วิชา13!BB21)</f>
        <v/>
      </c>
      <c r="R19" s="102" t="str">
        <f>IF(วิชา14!BB21="","",วิชา14!BB21)</f>
        <v/>
      </c>
      <c r="S19" s="102" t="str">
        <f>IF(วิชา15!BB21="","",วิชา15!BB21)</f>
        <v/>
      </c>
      <c r="T19" s="102" t="str">
        <f>IF(วิชา16!BB21="","",วิชา16!BB21)</f>
        <v/>
      </c>
      <c r="U19" s="102" t="str">
        <f>IF(วิชา17!BB21="","",วิชา17!BB21)</f>
        <v/>
      </c>
      <c r="V19" s="492" t="str">
        <f t="shared" si="0"/>
        <v/>
      </c>
      <c r="W19" s="361"/>
      <c r="X19" s="392"/>
      <c r="Z19" s="52" t="str">
        <f t="shared" si="1"/>
        <v/>
      </c>
      <c r="AA19" s="52" t="str">
        <f t="shared" si="2"/>
        <v/>
      </c>
      <c r="AB19" s="52" t="str">
        <f t="shared" si="3"/>
        <v/>
      </c>
      <c r="AC19" s="52" t="str">
        <f t="shared" si="4"/>
        <v/>
      </c>
      <c r="AD19" s="52" t="str">
        <f t="shared" si="5"/>
        <v/>
      </c>
      <c r="AE19" s="52" t="str">
        <f t="shared" si="6"/>
        <v/>
      </c>
      <c r="AF19" s="52" t="str">
        <f t="shared" si="7"/>
        <v/>
      </c>
      <c r="AG19" s="52" t="str">
        <f t="shared" si="8"/>
        <v/>
      </c>
      <c r="AH19" s="52" t="str">
        <f t="shared" si="9"/>
        <v/>
      </c>
      <c r="AI19" s="52" t="str">
        <f t="shared" si="10"/>
        <v/>
      </c>
      <c r="AJ19" s="52" t="str">
        <f t="shared" si="11"/>
        <v/>
      </c>
      <c r="AK19" s="52" t="str">
        <f t="shared" si="12"/>
        <v/>
      </c>
      <c r="AL19" s="52" t="str">
        <f t="shared" si="13"/>
        <v/>
      </c>
      <c r="AM19" s="52" t="str">
        <f t="shared" si="14"/>
        <v/>
      </c>
      <c r="AN19" s="52" t="str">
        <f t="shared" si="15"/>
        <v/>
      </c>
      <c r="AO19" s="52" t="str">
        <f t="shared" si="16"/>
        <v/>
      </c>
      <c r="AP19" s="52" t="str">
        <f t="shared" si="17"/>
        <v/>
      </c>
      <c r="AQ19" s="52">
        <f t="shared" si="18"/>
        <v>0</v>
      </c>
      <c r="AR19" s="493" t="str">
        <f t="shared" si="19"/>
        <v/>
      </c>
    </row>
    <row r="20" spans="2:44" ht="16.5" customHeight="1">
      <c r="B20" s="374"/>
      <c r="C20" s="490"/>
      <c r="D20" s="462" t="str">
        <f>IF(ข้อมูลนร.2!D21="","",ข้อมูลนร.2!D21)</f>
        <v/>
      </c>
      <c r="E20" s="102" t="str">
        <f>IF(วิชา1!BB22="","",วิชา1!BB22)</f>
        <v/>
      </c>
      <c r="F20" s="102" t="str">
        <f>IF(วิชา2!BB22="","",วิชา2!BB22)</f>
        <v/>
      </c>
      <c r="G20" s="102" t="str">
        <f>IF(วิชา3!BB22="","",วิชา3!BB22)</f>
        <v/>
      </c>
      <c r="H20" s="102" t="str">
        <f>IF(วิชา4!BB22="","",วิชา4!BB22)</f>
        <v/>
      </c>
      <c r="I20" s="102" t="str">
        <f>IF(วิชา5!BB22="","",วิชา5!BB22)</f>
        <v/>
      </c>
      <c r="J20" s="102" t="str">
        <f>IF(วิชา6!BB22="","",วิชา6!BB22)</f>
        <v/>
      </c>
      <c r="K20" s="102" t="str">
        <f>IF(วิชา7!BB22="","",วิชา7!BB22)</f>
        <v/>
      </c>
      <c r="L20" s="102" t="str">
        <f>IF(วิชา8!BB22="","",วิชา8!BB22)</f>
        <v/>
      </c>
      <c r="M20" s="102" t="str">
        <f>IF(วิชา9!BB22="","",วิชา9!BB22)</f>
        <v/>
      </c>
      <c r="N20" s="102" t="str">
        <f>IF(วิชา10!BB22="","",วิชา10!BB22)</f>
        <v/>
      </c>
      <c r="O20" s="102" t="str">
        <f>IF(วิชา11!BB22="","",วิชา11!BB22)</f>
        <v/>
      </c>
      <c r="P20" s="102" t="str">
        <f>IF(วิชา12!BB22="","",วิชา12!BB22)</f>
        <v/>
      </c>
      <c r="Q20" s="102" t="str">
        <f>IF(วิชา13!BB22="","",วิชา13!BB22)</f>
        <v/>
      </c>
      <c r="R20" s="102" t="str">
        <f>IF(วิชา14!BB22="","",วิชา14!BB22)</f>
        <v/>
      </c>
      <c r="S20" s="102" t="str">
        <f>IF(วิชา15!BB22="","",วิชา15!BB22)</f>
        <v/>
      </c>
      <c r="T20" s="102" t="str">
        <f>IF(วิชา16!BB22="","",วิชา16!BB22)</f>
        <v/>
      </c>
      <c r="U20" s="102" t="str">
        <f>IF(วิชา17!BB22="","",วิชา17!BB22)</f>
        <v/>
      </c>
      <c r="V20" s="492" t="str">
        <f t="shared" si="0"/>
        <v/>
      </c>
      <c r="W20" s="361"/>
      <c r="X20" s="392"/>
      <c r="Z20" s="52" t="str">
        <f t="shared" si="1"/>
        <v/>
      </c>
      <c r="AA20" s="52" t="str">
        <f t="shared" si="2"/>
        <v/>
      </c>
      <c r="AB20" s="52" t="str">
        <f t="shared" si="3"/>
        <v/>
      </c>
      <c r="AC20" s="52" t="str">
        <f t="shared" si="4"/>
        <v/>
      </c>
      <c r="AD20" s="52" t="str">
        <f t="shared" si="5"/>
        <v/>
      </c>
      <c r="AE20" s="52" t="str">
        <f t="shared" si="6"/>
        <v/>
      </c>
      <c r="AF20" s="52" t="str">
        <f t="shared" si="7"/>
        <v/>
      </c>
      <c r="AG20" s="52" t="str">
        <f t="shared" si="8"/>
        <v/>
      </c>
      <c r="AH20" s="52" t="str">
        <f t="shared" si="9"/>
        <v/>
      </c>
      <c r="AI20" s="52" t="str">
        <f t="shared" si="10"/>
        <v/>
      </c>
      <c r="AJ20" s="52" t="str">
        <f t="shared" si="11"/>
        <v/>
      </c>
      <c r="AK20" s="52" t="str">
        <f t="shared" si="12"/>
        <v/>
      </c>
      <c r="AL20" s="52" t="str">
        <f t="shared" si="13"/>
        <v/>
      </c>
      <c r="AM20" s="52" t="str">
        <f t="shared" si="14"/>
        <v/>
      </c>
      <c r="AN20" s="52" t="str">
        <f t="shared" si="15"/>
        <v/>
      </c>
      <c r="AO20" s="52" t="str">
        <f t="shared" si="16"/>
        <v/>
      </c>
      <c r="AP20" s="52" t="str">
        <f t="shared" si="17"/>
        <v/>
      </c>
      <c r="AQ20" s="52">
        <f t="shared" si="18"/>
        <v>0</v>
      </c>
      <c r="AR20" s="493" t="str">
        <f t="shared" si="19"/>
        <v/>
      </c>
    </row>
    <row r="21" spans="2:44" ht="16.5" customHeight="1">
      <c r="B21" s="374"/>
      <c r="C21" s="490"/>
      <c r="D21" s="462" t="str">
        <f>IF(ข้อมูลนร.2!D22="","",ข้อมูลนร.2!D22)</f>
        <v/>
      </c>
      <c r="E21" s="102" t="str">
        <f>IF(วิชา1!BB23="","",วิชา1!BB23)</f>
        <v/>
      </c>
      <c r="F21" s="102" t="str">
        <f>IF(วิชา2!BB23="","",วิชา2!BB23)</f>
        <v/>
      </c>
      <c r="G21" s="102" t="str">
        <f>IF(วิชา3!BB23="","",วิชา3!BB23)</f>
        <v/>
      </c>
      <c r="H21" s="102" t="str">
        <f>IF(วิชา4!BB23="","",วิชา4!BB23)</f>
        <v/>
      </c>
      <c r="I21" s="102" t="str">
        <f>IF(วิชา5!BB23="","",วิชา5!BB23)</f>
        <v/>
      </c>
      <c r="J21" s="102" t="str">
        <f>IF(วิชา6!BB23="","",วิชา6!BB23)</f>
        <v/>
      </c>
      <c r="K21" s="102" t="str">
        <f>IF(วิชา7!BB23="","",วิชา7!BB23)</f>
        <v/>
      </c>
      <c r="L21" s="102" t="str">
        <f>IF(วิชา8!BB23="","",วิชา8!BB23)</f>
        <v/>
      </c>
      <c r="M21" s="102" t="str">
        <f>IF(วิชา9!BB23="","",วิชา9!BB23)</f>
        <v/>
      </c>
      <c r="N21" s="102" t="str">
        <f>IF(วิชา10!BB23="","",วิชา10!BB23)</f>
        <v/>
      </c>
      <c r="O21" s="102" t="str">
        <f>IF(วิชา11!BB23="","",วิชา11!BB23)</f>
        <v/>
      </c>
      <c r="P21" s="102" t="str">
        <f>IF(วิชา12!BB23="","",วิชา12!BB23)</f>
        <v/>
      </c>
      <c r="Q21" s="102" t="str">
        <f>IF(วิชา13!BB23="","",วิชา13!BB23)</f>
        <v/>
      </c>
      <c r="R21" s="102" t="str">
        <f>IF(วิชา14!BB23="","",วิชา14!BB23)</f>
        <v/>
      </c>
      <c r="S21" s="102" t="str">
        <f>IF(วิชา15!BB23="","",วิชา15!BB23)</f>
        <v/>
      </c>
      <c r="T21" s="102" t="str">
        <f>IF(วิชา16!BB23="","",วิชา16!BB23)</f>
        <v/>
      </c>
      <c r="U21" s="102" t="str">
        <f>IF(วิชา17!BB23="","",วิชา17!BB23)</f>
        <v/>
      </c>
      <c r="V21" s="492" t="str">
        <f t="shared" si="0"/>
        <v/>
      </c>
      <c r="W21" s="361"/>
      <c r="X21" s="392"/>
      <c r="Z21" s="52" t="str">
        <f t="shared" si="1"/>
        <v/>
      </c>
      <c r="AA21" s="52" t="str">
        <f t="shared" si="2"/>
        <v/>
      </c>
      <c r="AB21" s="52" t="str">
        <f t="shared" si="3"/>
        <v/>
      </c>
      <c r="AC21" s="52" t="str">
        <f t="shared" si="4"/>
        <v/>
      </c>
      <c r="AD21" s="52" t="str">
        <f t="shared" si="5"/>
        <v/>
      </c>
      <c r="AE21" s="52" t="str">
        <f t="shared" si="6"/>
        <v/>
      </c>
      <c r="AF21" s="52" t="str">
        <f t="shared" si="7"/>
        <v/>
      </c>
      <c r="AG21" s="52" t="str">
        <f t="shared" si="8"/>
        <v/>
      </c>
      <c r="AH21" s="52" t="str">
        <f t="shared" si="9"/>
        <v/>
      </c>
      <c r="AI21" s="52" t="str">
        <f t="shared" si="10"/>
        <v/>
      </c>
      <c r="AJ21" s="52" t="str">
        <f t="shared" si="11"/>
        <v/>
      </c>
      <c r="AK21" s="52" t="str">
        <f t="shared" si="12"/>
        <v/>
      </c>
      <c r="AL21" s="52" t="str">
        <f t="shared" si="13"/>
        <v/>
      </c>
      <c r="AM21" s="52" t="str">
        <f t="shared" si="14"/>
        <v/>
      </c>
      <c r="AN21" s="52" t="str">
        <f t="shared" si="15"/>
        <v/>
      </c>
      <c r="AO21" s="52" t="str">
        <f t="shared" si="16"/>
        <v/>
      </c>
      <c r="AP21" s="52" t="str">
        <f t="shared" si="17"/>
        <v/>
      </c>
      <c r="AQ21" s="52">
        <f t="shared" si="18"/>
        <v>0</v>
      </c>
      <c r="AR21" s="493" t="str">
        <f t="shared" si="19"/>
        <v/>
      </c>
    </row>
    <row r="22" spans="2:44" ht="16.5" customHeight="1">
      <c r="B22" s="374"/>
      <c r="C22" s="490"/>
      <c r="D22" s="462" t="str">
        <f>IF(ข้อมูลนร.2!D23="","",ข้อมูลนร.2!D23)</f>
        <v/>
      </c>
      <c r="E22" s="102" t="str">
        <f>IF(วิชา1!BB24="","",วิชา1!BB24)</f>
        <v/>
      </c>
      <c r="F22" s="102" t="str">
        <f>IF(วิชา2!BB24="","",วิชา2!BB24)</f>
        <v/>
      </c>
      <c r="G22" s="102" t="str">
        <f>IF(วิชา3!BB24="","",วิชา3!BB24)</f>
        <v/>
      </c>
      <c r="H22" s="102" t="str">
        <f>IF(วิชา4!BB24="","",วิชา4!BB24)</f>
        <v/>
      </c>
      <c r="I22" s="102" t="str">
        <f>IF(วิชา5!BB24="","",วิชา5!BB24)</f>
        <v/>
      </c>
      <c r="J22" s="102" t="str">
        <f>IF(วิชา6!BB24="","",วิชา6!BB24)</f>
        <v/>
      </c>
      <c r="K22" s="102" t="str">
        <f>IF(วิชา7!BB24="","",วิชา7!BB24)</f>
        <v/>
      </c>
      <c r="L22" s="102" t="str">
        <f>IF(วิชา8!BB24="","",วิชา8!BB24)</f>
        <v/>
      </c>
      <c r="M22" s="102" t="str">
        <f>IF(วิชา9!BB24="","",วิชา9!BB24)</f>
        <v/>
      </c>
      <c r="N22" s="102" t="str">
        <f>IF(วิชา10!BB24="","",วิชา10!BB24)</f>
        <v/>
      </c>
      <c r="O22" s="102" t="str">
        <f>IF(วิชา11!BB24="","",วิชา11!BB24)</f>
        <v/>
      </c>
      <c r="P22" s="102" t="str">
        <f>IF(วิชา12!BB24="","",วิชา12!BB24)</f>
        <v/>
      </c>
      <c r="Q22" s="102" t="str">
        <f>IF(วิชา13!BB24="","",วิชา13!BB24)</f>
        <v/>
      </c>
      <c r="R22" s="102" t="str">
        <f>IF(วิชา14!BB24="","",วิชา14!BB24)</f>
        <v/>
      </c>
      <c r="S22" s="102" t="str">
        <f>IF(วิชา15!BB24="","",วิชา15!BB24)</f>
        <v/>
      </c>
      <c r="T22" s="102" t="str">
        <f>IF(วิชา16!BB24="","",วิชา16!BB24)</f>
        <v/>
      </c>
      <c r="U22" s="102" t="str">
        <f>IF(วิชา17!BB24="","",วิชา17!BB24)</f>
        <v/>
      </c>
      <c r="V22" s="492" t="str">
        <f t="shared" si="0"/>
        <v/>
      </c>
      <c r="W22" s="361"/>
      <c r="X22" s="392"/>
      <c r="Z22" s="52" t="str">
        <f t="shared" si="1"/>
        <v/>
      </c>
      <c r="AA22" s="52" t="str">
        <f t="shared" si="2"/>
        <v/>
      </c>
      <c r="AB22" s="52" t="str">
        <f t="shared" si="3"/>
        <v/>
      </c>
      <c r="AC22" s="52" t="str">
        <f t="shared" si="4"/>
        <v/>
      </c>
      <c r="AD22" s="52" t="str">
        <f t="shared" si="5"/>
        <v/>
      </c>
      <c r="AE22" s="52" t="str">
        <f t="shared" si="6"/>
        <v/>
      </c>
      <c r="AF22" s="52" t="str">
        <f t="shared" si="7"/>
        <v/>
      </c>
      <c r="AG22" s="52" t="str">
        <f t="shared" si="8"/>
        <v/>
      </c>
      <c r="AH22" s="52" t="str">
        <f t="shared" si="9"/>
        <v/>
      </c>
      <c r="AI22" s="52" t="str">
        <f t="shared" si="10"/>
        <v/>
      </c>
      <c r="AJ22" s="52" t="str">
        <f t="shared" si="11"/>
        <v/>
      </c>
      <c r="AK22" s="52" t="str">
        <f t="shared" si="12"/>
        <v/>
      </c>
      <c r="AL22" s="52" t="str">
        <f t="shared" si="13"/>
        <v/>
      </c>
      <c r="AM22" s="52" t="str">
        <f t="shared" si="14"/>
        <v/>
      </c>
      <c r="AN22" s="52" t="str">
        <f t="shared" si="15"/>
        <v/>
      </c>
      <c r="AO22" s="52" t="str">
        <f t="shared" si="16"/>
        <v/>
      </c>
      <c r="AP22" s="52" t="str">
        <f t="shared" si="17"/>
        <v/>
      </c>
      <c r="AQ22" s="52">
        <f t="shared" si="18"/>
        <v>0</v>
      </c>
      <c r="AR22" s="493" t="str">
        <f t="shared" si="19"/>
        <v/>
      </c>
    </row>
    <row r="23" spans="2:44" ht="16.5" customHeight="1">
      <c r="B23" s="374"/>
      <c r="C23" s="490"/>
      <c r="D23" s="462" t="str">
        <f>IF(ข้อมูลนร.2!D24="","",ข้อมูลนร.2!D24)</f>
        <v/>
      </c>
      <c r="E23" s="102" t="str">
        <f>IF(วิชา1!BB25="","",วิชา1!BB25)</f>
        <v/>
      </c>
      <c r="F23" s="102" t="str">
        <f>IF(วิชา2!BB25="","",วิชา2!BB25)</f>
        <v/>
      </c>
      <c r="G23" s="102" t="str">
        <f>IF(วิชา3!BB25="","",วิชา3!BB25)</f>
        <v/>
      </c>
      <c r="H23" s="102" t="str">
        <f>IF(วิชา4!BB25="","",วิชา4!BB25)</f>
        <v/>
      </c>
      <c r="I23" s="102" t="str">
        <f>IF(วิชา5!BB25="","",วิชา5!BB25)</f>
        <v/>
      </c>
      <c r="J23" s="102" t="str">
        <f>IF(วิชา6!BB25="","",วิชา6!BB25)</f>
        <v/>
      </c>
      <c r="K23" s="102" t="str">
        <f>IF(วิชา7!BB25="","",วิชา7!BB25)</f>
        <v/>
      </c>
      <c r="L23" s="102" t="str">
        <f>IF(วิชา8!BB25="","",วิชา8!BB25)</f>
        <v/>
      </c>
      <c r="M23" s="102" t="str">
        <f>IF(วิชา9!BB25="","",วิชา9!BB25)</f>
        <v/>
      </c>
      <c r="N23" s="102" t="str">
        <f>IF(วิชา10!BB25="","",วิชา10!BB25)</f>
        <v/>
      </c>
      <c r="O23" s="102" t="str">
        <f>IF(วิชา11!BB25="","",วิชา11!BB25)</f>
        <v/>
      </c>
      <c r="P23" s="102" t="str">
        <f>IF(วิชา12!BB25="","",วิชา12!BB25)</f>
        <v/>
      </c>
      <c r="Q23" s="102" t="str">
        <f>IF(วิชา13!BB25="","",วิชา13!BB25)</f>
        <v/>
      </c>
      <c r="R23" s="102" t="str">
        <f>IF(วิชา14!BB25="","",วิชา14!BB25)</f>
        <v/>
      </c>
      <c r="S23" s="102" t="str">
        <f>IF(วิชา15!BB25="","",วิชา15!BB25)</f>
        <v/>
      </c>
      <c r="T23" s="102" t="str">
        <f>IF(วิชา16!BB25="","",วิชา16!BB25)</f>
        <v/>
      </c>
      <c r="U23" s="102" t="str">
        <f>IF(วิชา17!BB25="","",วิชา17!BB25)</f>
        <v/>
      </c>
      <c r="V23" s="492" t="str">
        <f t="shared" si="0"/>
        <v/>
      </c>
      <c r="W23" s="361"/>
      <c r="X23" s="392"/>
      <c r="Z23" s="52" t="str">
        <f t="shared" si="1"/>
        <v/>
      </c>
      <c r="AA23" s="52" t="str">
        <f t="shared" si="2"/>
        <v/>
      </c>
      <c r="AB23" s="52" t="str">
        <f t="shared" si="3"/>
        <v/>
      </c>
      <c r="AC23" s="52" t="str">
        <f t="shared" si="4"/>
        <v/>
      </c>
      <c r="AD23" s="52" t="str">
        <f t="shared" si="5"/>
        <v/>
      </c>
      <c r="AE23" s="52" t="str">
        <f t="shared" si="6"/>
        <v/>
      </c>
      <c r="AF23" s="52" t="str">
        <f t="shared" si="7"/>
        <v/>
      </c>
      <c r="AG23" s="52" t="str">
        <f t="shared" si="8"/>
        <v/>
      </c>
      <c r="AH23" s="52" t="str">
        <f t="shared" si="9"/>
        <v/>
      </c>
      <c r="AI23" s="52" t="str">
        <f t="shared" si="10"/>
        <v/>
      </c>
      <c r="AJ23" s="52" t="str">
        <f t="shared" si="11"/>
        <v/>
      </c>
      <c r="AK23" s="52" t="str">
        <f t="shared" si="12"/>
        <v/>
      </c>
      <c r="AL23" s="52" t="str">
        <f t="shared" si="13"/>
        <v/>
      </c>
      <c r="AM23" s="52" t="str">
        <f t="shared" si="14"/>
        <v/>
      </c>
      <c r="AN23" s="52" t="str">
        <f t="shared" si="15"/>
        <v/>
      </c>
      <c r="AO23" s="52" t="str">
        <f t="shared" si="16"/>
        <v/>
      </c>
      <c r="AP23" s="52" t="str">
        <f t="shared" si="17"/>
        <v/>
      </c>
      <c r="AQ23" s="52">
        <f t="shared" si="18"/>
        <v>0</v>
      </c>
      <c r="AR23" s="493" t="str">
        <f t="shared" si="19"/>
        <v/>
      </c>
    </row>
    <row r="24" spans="2:44" ht="16.5" customHeight="1">
      <c r="B24" s="374"/>
      <c r="C24" s="490"/>
      <c r="D24" s="462" t="str">
        <f>IF(ข้อมูลนร.2!D25="","",ข้อมูลนร.2!D25)</f>
        <v/>
      </c>
      <c r="E24" s="102" t="str">
        <f>IF(วิชา1!BB26="","",วิชา1!BB26)</f>
        <v/>
      </c>
      <c r="F24" s="102" t="str">
        <f>IF(วิชา2!BB26="","",วิชา2!BB26)</f>
        <v/>
      </c>
      <c r="G24" s="102" t="str">
        <f>IF(วิชา3!BB26="","",วิชา3!BB26)</f>
        <v/>
      </c>
      <c r="H24" s="102" t="str">
        <f>IF(วิชา4!BB26="","",วิชา4!BB26)</f>
        <v/>
      </c>
      <c r="I24" s="102" t="str">
        <f>IF(วิชา5!BB26="","",วิชา5!BB26)</f>
        <v/>
      </c>
      <c r="J24" s="102" t="str">
        <f>IF(วิชา6!BB26="","",วิชา6!BB26)</f>
        <v/>
      </c>
      <c r="K24" s="102" t="str">
        <f>IF(วิชา7!BB26="","",วิชา7!BB26)</f>
        <v/>
      </c>
      <c r="L24" s="102" t="str">
        <f>IF(วิชา8!BB26="","",วิชา8!BB26)</f>
        <v/>
      </c>
      <c r="M24" s="102" t="str">
        <f>IF(วิชา9!BB26="","",วิชา9!BB26)</f>
        <v/>
      </c>
      <c r="N24" s="102" t="str">
        <f>IF(วิชา10!BB26="","",วิชา10!BB26)</f>
        <v/>
      </c>
      <c r="O24" s="102" t="str">
        <f>IF(วิชา11!BB26="","",วิชา11!BB26)</f>
        <v/>
      </c>
      <c r="P24" s="102" t="str">
        <f>IF(วิชา12!BB26="","",วิชา12!BB26)</f>
        <v/>
      </c>
      <c r="Q24" s="102" t="str">
        <f>IF(วิชา13!BB26="","",วิชา13!BB26)</f>
        <v/>
      </c>
      <c r="R24" s="102" t="str">
        <f>IF(วิชา14!BB26="","",วิชา14!BB26)</f>
        <v/>
      </c>
      <c r="S24" s="102" t="str">
        <f>IF(วิชา15!BB26="","",วิชา15!BB26)</f>
        <v/>
      </c>
      <c r="T24" s="102" t="str">
        <f>IF(วิชา16!BB26="","",วิชา16!BB26)</f>
        <v/>
      </c>
      <c r="U24" s="102" t="str">
        <f>IF(วิชา17!BB26="","",วิชา17!BB26)</f>
        <v/>
      </c>
      <c r="V24" s="492" t="str">
        <f t="shared" si="0"/>
        <v/>
      </c>
      <c r="W24" s="361"/>
      <c r="X24" s="392"/>
      <c r="Z24" s="52" t="str">
        <f t="shared" si="1"/>
        <v/>
      </c>
      <c r="AA24" s="52" t="str">
        <f t="shared" si="2"/>
        <v/>
      </c>
      <c r="AB24" s="52" t="str">
        <f t="shared" si="3"/>
        <v/>
      </c>
      <c r="AC24" s="52" t="str">
        <f t="shared" si="4"/>
        <v/>
      </c>
      <c r="AD24" s="52" t="str">
        <f t="shared" si="5"/>
        <v/>
      </c>
      <c r="AE24" s="52" t="str">
        <f t="shared" si="6"/>
        <v/>
      </c>
      <c r="AF24" s="52" t="str">
        <f t="shared" si="7"/>
        <v/>
      </c>
      <c r="AG24" s="52" t="str">
        <f t="shared" si="8"/>
        <v/>
      </c>
      <c r="AH24" s="52" t="str">
        <f t="shared" si="9"/>
        <v/>
      </c>
      <c r="AI24" s="52" t="str">
        <f t="shared" si="10"/>
        <v/>
      </c>
      <c r="AJ24" s="52" t="str">
        <f t="shared" si="11"/>
        <v/>
      </c>
      <c r="AK24" s="52" t="str">
        <f t="shared" si="12"/>
        <v/>
      </c>
      <c r="AL24" s="52" t="str">
        <f t="shared" si="13"/>
        <v/>
      </c>
      <c r="AM24" s="52" t="str">
        <f t="shared" si="14"/>
        <v/>
      </c>
      <c r="AN24" s="52" t="str">
        <f t="shared" si="15"/>
        <v/>
      </c>
      <c r="AO24" s="52" t="str">
        <f t="shared" si="16"/>
        <v/>
      </c>
      <c r="AP24" s="52" t="str">
        <f t="shared" si="17"/>
        <v/>
      </c>
      <c r="AQ24" s="52">
        <f t="shared" si="18"/>
        <v>0</v>
      </c>
      <c r="AR24" s="493" t="str">
        <f t="shared" si="19"/>
        <v/>
      </c>
    </row>
    <row r="25" spans="2:44" ht="16.5" customHeight="1">
      <c r="B25" s="374"/>
      <c r="C25" s="490"/>
      <c r="D25" s="462" t="str">
        <f>IF(ข้อมูลนร.2!D26="","",ข้อมูลนร.2!D26)</f>
        <v/>
      </c>
      <c r="E25" s="102" t="str">
        <f>IF(วิชา1!BB27="","",วิชา1!BB27)</f>
        <v/>
      </c>
      <c r="F25" s="102" t="str">
        <f>IF(วิชา2!BB27="","",วิชา2!BB27)</f>
        <v/>
      </c>
      <c r="G25" s="102" t="str">
        <f>IF(วิชา3!BB27="","",วิชา3!BB27)</f>
        <v/>
      </c>
      <c r="H25" s="102" t="str">
        <f>IF(วิชา4!BB27="","",วิชา4!BB27)</f>
        <v/>
      </c>
      <c r="I25" s="102" t="str">
        <f>IF(วิชา5!BB27="","",วิชา5!BB27)</f>
        <v/>
      </c>
      <c r="J25" s="102" t="str">
        <f>IF(วิชา6!BB27="","",วิชา6!BB27)</f>
        <v/>
      </c>
      <c r="K25" s="102" t="str">
        <f>IF(วิชา7!BB27="","",วิชา7!BB27)</f>
        <v/>
      </c>
      <c r="L25" s="102" t="str">
        <f>IF(วิชา8!BB27="","",วิชา8!BB27)</f>
        <v/>
      </c>
      <c r="M25" s="102" t="str">
        <f>IF(วิชา9!BB27="","",วิชา9!BB27)</f>
        <v/>
      </c>
      <c r="N25" s="102" t="str">
        <f>IF(วิชา10!BB27="","",วิชา10!BB27)</f>
        <v/>
      </c>
      <c r="O25" s="102" t="str">
        <f>IF(วิชา11!BB27="","",วิชา11!BB27)</f>
        <v/>
      </c>
      <c r="P25" s="102" t="str">
        <f>IF(วิชา12!BB27="","",วิชา12!BB27)</f>
        <v/>
      </c>
      <c r="Q25" s="102" t="str">
        <f>IF(วิชา13!BB27="","",วิชา13!BB27)</f>
        <v/>
      </c>
      <c r="R25" s="102" t="str">
        <f>IF(วิชา14!BB27="","",วิชา14!BB27)</f>
        <v/>
      </c>
      <c r="S25" s="102" t="str">
        <f>IF(วิชา15!BB27="","",วิชา15!BB27)</f>
        <v/>
      </c>
      <c r="T25" s="102" t="str">
        <f>IF(วิชา16!BB27="","",วิชา16!BB27)</f>
        <v/>
      </c>
      <c r="U25" s="102" t="str">
        <f>IF(วิชา17!BB27="","",วิชา17!BB27)</f>
        <v/>
      </c>
      <c r="V25" s="492" t="str">
        <f t="shared" si="0"/>
        <v/>
      </c>
      <c r="W25" s="361"/>
      <c r="X25" s="392"/>
      <c r="Z25" s="52" t="str">
        <f t="shared" si="1"/>
        <v/>
      </c>
      <c r="AA25" s="52" t="str">
        <f t="shared" si="2"/>
        <v/>
      </c>
      <c r="AB25" s="52" t="str">
        <f t="shared" si="3"/>
        <v/>
      </c>
      <c r="AC25" s="52" t="str">
        <f t="shared" si="4"/>
        <v/>
      </c>
      <c r="AD25" s="52" t="str">
        <f t="shared" si="5"/>
        <v/>
      </c>
      <c r="AE25" s="52" t="str">
        <f t="shared" si="6"/>
        <v/>
      </c>
      <c r="AF25" s="52" t="str">
        <f t="shared" si="7"/>
        <v/>
      </c>
      <c r="AG25" s="52" t="str">
        <f t="shared" si="8"/>
        <v/>
      </c>
      <c r="AH25" s="52" t="str">
        <f t="shared" si="9"/>
        <v/>
      </c>
      <c r="AI25" s="52" t="str">
        <f t="shared" si="10"/>
        <v/>
      </c>
      <c r="AJ25" s="52" t="str">
        <f t="shared" si="11"/>
        <v/>
      </c>
      <c r="AK25" s="52" t="str">
        <f t="shared" si="12"/>
        <v/>
      </c>
      <c r="AL25" s="52" t="str">
        <f t="shared" si="13"/>
        <v/>
      </c>
      <c r="AM25" s="52" t="str">
        <f t="shared" si="14"/>
        <v/>
      </c>
      <c r="AN25" s="52" t="str">
        <f t="shared" si="15"/>
        <v/>
      </c>
      <c r="AO25" s="52" t="str">
        <f t="shared" si="16"/>
        <v/>
      </c>
      <c r="AP25" s="52" t="str">
        <f t="shared" si="17"/>
        <v/>
      </c>
      <c r="AQ25" s="52">
        <f t="shared" si="18"/>
        <v>0</v>
      </c>
      <c r="AR25" s="493" t="str">
        <f t="shared" si="19"/>
        <v/>
      </c>
    </row>
    <row r="26" spans="2:44" ht="16.5" customHeight="1">
      <c r="B26" s="374"/>
      <c r="C26" s="490"/>
      <c r="D26" s="462" t="str">
        <f>IF(ข้อมูลนร.2!D27="","",ข้อมูลนร.2!D27)</f>
        <v/>
      </c>
      <c r="E26" s="102" t="str">
        <f>IF(วิชา1!BB28="","",วิชา1!BB28)</f>
        <v/>
      </c>
      <c r="F26" s="102" t="str">
        <f>IF(วิชา2!BB28="","",วิชา2!BB28)</f>
        <v/>
      </c>
      <c r="G26" s="102" t="str">
        <f>IF(วิชา3!BB28="","",วิชา3!BB28)</f>
        <v/>
      </c>
      <c r="H26" s="102" t="str">
        <f>IF(วิชา4!BB28="","",วิชา4!BB28)</f>
        <v/>
      </c>
      <c r="I26" s="102" t="str">
        <f>IF(วิชา5!BB28="","",วิชา5!BB28)</f>
        <v/>
      </c>
      <c r="J26" s="102" t="str">
        <f>IF(วิชา6!BB28="","",วิชา6!BB28)</f>
        <v/>
      </c>
      <c r="K26" s="102" t="str">
        <f>IF(วิชา7!BB28="","",วิชา7!BB28)</f>
        <v/>
      </c>
      <c r="L26" s="102" t="str">
        <f>IF(วิชา8!BB28="","",วิชา8!BB28)</f>
        <v/>
      </c>
      <c r="M26" s="102" t="str">
        <f>IF(วิชา9!BB28="","",วิชา9!BB28)</f>
        <v/>
      </c>
      <c r="N26" s="102" t="str">
        <f>IF(วิชา10!BB28="","",วิชา10!BB28)</f>
        <v/>
      </c>
      <c r="O26" s="102" t="str">
        <f>IF(วิชา11!BB28="","",วิชา11!BB28)</f>
        <v/>
      </c>
      <c r="P26" s="102" t="str">
        <f>IF(วิชา12!BB28="","",วิชา12!BB28)</f>
        <v/>
      </c>
      <c r="Q26" s="102" t="str">
        <f>IF(วิชา13!BB28="","",วิชา13!BB28)</f>
        <v/>
      </c>
      <c r="R26" s="102" t="str">
        <f>IF(วิชา14!BB28="","",วิชา14!BB28)</f>
        <v/>
      </c>
      <c r="S26" s="102" t="str">
        <f>IF(วิชา15!BB28="","",วิชา15!BB28)</f>
        <v/>
      </c>
      <c r="T26" s="102" t="str">
        <f>IF(วิชา16!BB28="","",วิชา16!BB28)</f>
        <v/>
      </c>
      <c r="U26" s="102" t="str">
        <f>IF(วิชา17!BB28="","",วิชา17!BB28)</f>
        <v/>
      </c>
      <c r="V26" s="492" t="str">
        <f t="shared" si="0"/>
        <v/>
      </c>
      <c r="W26" s="361"/>
      <c r="X26" s="392"/>
      <c r="Z26" s="52" t="str">
        <f t="shared" si="1"/>
        <v/>
      </c>
      <c r="AA26" s="52" t="str">
        <f t="shared" si="2"/>
        <v/>
      </c>
      <c r="AB26" s="52" t="str">
        <f t="shared" si="3"/>
        <v/>
      </c>
      <c r="AC26" s="52" t="str">
        <f t="shared" si="4"/>
        <v/>
      </c>
      <c r="AD26" s="52" t="str">
        <f t="shared" si="5"/>
        <v/>
      </c>
      <c r="AE26" s="52" t="str">
        <f t="shared" si="6"/>
        <v/>
      </c>
      <c r="AF26" s="52" t="str">
        <f t="shared" si="7"/>
        <v/>
      </c>
      <c r="AG26" s="52" t="str">
        <f t="shared" si="8"/>
        <v/>
      </c>
      <c r="AH26" s="52" t="str">
        <f t="shared" si="9"/>
        <v/>
      </c>
      <c r="AI26" s="52" t="str">
        <f t="shared" si="10"/>
        <v/>
      </c>
      <c r="AJ26" s="52" t="str">
        <f t="shared" si="11"/>
        <v/>
      </c>
      <c r="AK26" s="52" t="str">
        <f t="shared" si="12"/>
        <v/>
      </c>
      <c r="AL26" s="52" t="str">
        <f t="shared" si="13"/>
        <v/>
      </c>
      <c r="AM26" s="52" t="str">
        <f t="shared" si="14"/>
        <v/>
      </c>
      <c r="AN26" s="52" t="str">
        <f t="shared" si="15"/>
        <v/>
      </c>
      <c r="AO26" s="52" t="str">
        <f t="shared" si="16"/>
        <v/>
      </c>
      <c r="AP26" s="52" t="str">
        <f t="shared" si="17"/>
        <v/>
      </c>
      <c r="AQ26" s="52">
        <f t="shared" si="18"/>
        <v>0</v>
      </c>
      <c r="AR26" s="493" t="str">
        <f t="shared" si="19"/>
        <v/>
      </c>
    </row>
    <row r="27" spans="2:44" ht="16.5" customHeight="1">
      <c r="B27" s="374"/>
      <c r="C27" s="490"/>
      <c r="D27" s="462" t="str">
        <f>IF(ข้อมูลนร.2!D28="","",ข้อมูลนร.2!D28)</f>
        <v/>
      </c>
      <c r="E27" s="102" t="str">
        <f>IF(วิชา1!BB29="","",วิชา1!BB29)</f>
        <v/>
      </c>
      <c r="F27" s="102" t="str">
        <f>IF(วิชา2!BB29="","",วิชา2!BB29)</f>
        <v/>
      </c>
      <c r="G27" s="102" t="str">
        <f>IF(วิชา3!BB29="","",วิชา3!BB29)</f>
        <v/>
      </c>
      <c r="H27" s="102" t="str">
        <f>IF(วิชา4!BB29="","",วิชา4!BB29)</f>
        <v/>
      </c>
      <c r="I27" s="102" t="str">
        <f>IF(วิชา5!BB29="","",วิชา5!BB29)</f>
        <v/>
      </c>
      <c r="J27" s="102" t="str">
        <f>IF(วิชา6!BB29="","",วิชา6!BB29)</f>
        <v/>
      </c>
      <c r="K27" s="102" t="str">
        <f>IF(วิชา7!BB29="","",วิชา7!BB29)</f>
        <v/>
      </c>
      <c r="L27" s="102" t="str">
        <f>IF(วิชา8!BB29="","",วิชา8!BB29)</f>
        <v/>
      </c>
      <c r="M27" s="102" t="str">
        <f>IF(วิชา9!BB29="","",วิชา9!BB29)</f>
        <v/>
      </c>
      <c r="N27" s="102" t="str">
        <f>IF(วิชา10!BB29="","",วิชา10!BB29)</f>
        <v/>
      </c>
      <c r="O27" s="102" t="str">
        <f>IF(วิชา11!BB29="","",วิชา11!BB29)</f>
        <v/>
      </c>
      <c r="P27" s="102" t="str">
        <f>IF(วิชา12!BB29="","",วิชา12!BB29)</f>
        <v/>
      </c>
      <c r="Q27" s="102" t="str">
        <f>IF(วิชา13!BB29="","",วิชา13!BB29)</f>
        <v/>
      </c>
      <c r="R27" s="102" t="str">
        <f>IF(วิชา14!BB29="","",วิชา14!BB29)</f>
        <v/>
      </c>
      <c r="S27" s="102" t="str">
        <f>IF(วิชา15!BB29="","",วิชา15!BB29)</f>
        <v/>
      </c>
      <c r="T27" s="102" t="str">
        <f>IF(วิชา16!BB29="","",วิชา16!BB29)</f>
        <v/>
      </c>
      <c r="U27" s="102" t="str">
        <f>IF(วิชา17!BB29="","",วิชา17!BB29)</f>
        <v/>
      </c>
      <c r="V27" s="492" t="str">
        <f t="shared" si="0"/>
        <v/>
      </c>
      <c r="W27" s="361"/>
      <c r="X27" s="392"/>
      <c r="Z27" s="52" t="str">
        <f t="shared" si="1"/>
        <v/>
      </c>
      <c r="AA27" s="52" t="str">
        <f t="shared" si="2"/>
        <v/>
      </c>
      <c r="AB27" s="52" t="str">
        <f t="shared" si="3"/>
        <v/>
      </c>
      <c r="AC27" s="52" t="str">
        <f t="shared" si="4"/>
        <v/>
      </c>
      <c r="AD27" s="52" t="str">
        <f t="shared" si="5"/>
        <v/>
      </c>
      <c r="AE27" s="52" t="str">
        <f t="shared" si="6"/>
        <v/>
      </c>
      <c r="AF27" s="52" t="str">
        <f t="shared" si="7"/>
        <v/>
      </c>
      <c r="AG27" s="52" t="str">
        <f t="shared" si="8"/>
        <v/>
      </c>
      <c r="AH27" s="52" t="str">
        <f t="shared" si="9"/>
        <v/>
      </c>
      <c r="AI27" s="52" t="str">
        <f t="shared" si="10"/>
        <v/>
      </c>
      <c r="AJ27" s="52" t="str">
        <f t="shared" si="11"/>
        <v/>
      </c>
      <c r="AK27" s="52" t="str">
        <f t="shared" si="12"/>
        <v/>
      </c>
      <c r="AL27" s="52" t="str">
        <f t="shared" si="13"/>
        <v/>
      </c>
      <c r="AM27" s="52" t="str">
        <f t="shared" si="14"/>
        <v/>
      </c>
      <c r="AN27" s="52" t="str">
        <f t="shared" si="15"/>
        <v/>
      </c>
      <c r="AO27" s="52" t="str">
        <f t="shared" si="16"/>
        <v/>
      </c>
      <c r="AP27" s="52" t="str">
        <f t="shared" si="17"/>
        <v/>
      </c>
      <c r="AQ27" s="52">
        <f t="shared" si="18"/>
        <v>0</v>
      </c>
      <c r="AR27" s="493" t="str">
        <f t="shared" si="19"/>
        <v/>
      </c>
    </row>
    <row r="28" spans="2:44" ht="16.5" customHeight="1">
      <c r="B28" s="374"/>
      <c r="C28" s="490"/>
      <c r="D28" s="462" t="str">
        <f>IF(ข้อมูลนร.2!D29="","",ข้อมูลนร.2!D29)</f>
        <v/>
      </c>
      <c r="E28" s="102" t="str">
        <f>IF(วิชา1!BB30="","",วิชา1!BB30)</f>
        <v/>
      </c>
      <c r="F28" s="102" t="str">
        <f>IF(วิชา2!BB30="","",วิชา2!BB30)</f>
        <v/>
      </c>
      <c r="G28" s="102" t="str">
        <f>IF(วิชา3!BB30="","",วิชา3!BB30)</f>
        <v/>
      </c>
      <c r="H28" s="102" t="str">
        <f>IF(วิชา4!BB30="","",วิชา4!BB30)</f>
        <v/>
      </c>
      <c r="I28" s="102" t="str">
        <f>IF(วิชา5!BB30="","",วิชา5!BB30)</f>
        <v/>
      </c>
      <c r="J28" s="102" t="str">
        <f>IF(วิชา6!BB30="","",วิชา6!BB30)</f>
        <v/>
      </c>
      <c r="K28" s="102" t="str">
        <f>IF(วิชา7!BB30="","",วิชา7!BB30)</f>
        <v/>
      </c>
      <c r="L28" s="102" t="str">
        <f>IF(วิชา8!BB30="","",วิชา8!BB30)</f>
        <v/>
      </c>
      <c r="M28" s="102" t="str">
        <f>IF(วิชา9!BB30="","",วิชา9!BB30)</f>
        <v/>
      </c>
      <c r="N28" s="102" t="str">
        <f>IF(วิชา10!BB30="","",วิชา10!BB30)</f>
        <v/>
      </c>
      <c r="O28" s="102" t="str">
        <f>IF(วิชา11!BB30="","",วิชา11!BB30)</f>
        <v/>
      </c>
      <c r="P28" s="102" t="str">
        <f>IF(วิชา12!BB30="","",วิชา12!BB30)</f>
        <v/>
      </c>
      <c r="Q28" s="102" t="str">
        <f>IF(วิชา13!BB30="","",วิชา13!BB30)</f>
        <v/>
      </c>
      <c r="R28" s="102" t="str">
        <f>IF(วิชา14!BB30="","",วิชา14!BB30)</f>
        <v/>
      </c>
      <c r="S28" s="102" t="str">
        <f>IF(วิชา15!BB30="","",วิชา15!BB30)</f>
        <v/>
      </c>
      <c r="T28" s="102" t="str">
        <f>IF(วิชา16!BB30="","",วิชา16!BB30)</f>
        <v/>
      </c>
      <c r="U28" s="102" t="str">
        <f>IF(วิชา17!BB30="","",วิชา17!BB30)</f>
        <v/>
      </c>
      <c r="V28" s="492" t="str">
        <f t="shared" si="0"/>
        <v/>
      </c>
      <c r="W28" s="361"/>
      <c r="X28" s="392"/>
      <c r="Z28" s="52" t="str">
        <f t="shared" si="1"/>
        <v/>
      </c>
      <c r="AA28" s="52" t="str">
        <f t="shared" si="2"/>
        <v/>
      </c>
      <c r="AB28" s="52" t="str">
        <f t="shared" si="3"/>
        <v/>
      </c>
      <c r="AC28" s="52" t="str">
        <f t="shared" si="4"/>
        <v/>
      </c>
      <c r="AD28" s="52" t="str">
        <f t="shared" si="5"/>
        <v/>
      </c>
      <c r="AE28" s="52" t="str">
        <f t="shared" si="6"/>
        <v/>
      </c>
      <c r="AF28" s="52" t="str">
        <f t="shared" si="7"/>
        <v/>
      </c>
      <c r="AG28" s="52" t="str">
        <f t="shared" si="8"/>
        <v/>
      </c>
      <c r="AH28" s="52" t="str">
        <f t="shared" si="9"/>
        <v/>
      </c>
      <c r="AI28" s="52" t="str">
        <f t="shared" si="10"/>
        <v/>
      </c>
      <c r="AJ28" s="52" t="str">
        <f t="shared" si="11"/>
        <v/>
      </c>
      <c r="AK28" s="52" t="str">
        <f t="shared" si="12"/>
        <v/>
      </c>
      <c r="AL28" s="52" t="str">
        <f t="shared" si="13"/>
        <v/>
      </c>
      <c r="AM28" s="52" t="str">
        <f t="shared" si="14"/>
        <v/>
      </c>
      <c r="AN28" s="52" t="str">
        <f t="shared" si="15"/>
        <v/>
      </c>
      <c r="AO28" s="52" t="str">
        <f t="shared" si="16"/>
        <v/>
      </c>
      <c r="AP28" s="52" t="str">
        <f t="shared" si="17"/>
        <v/>
      </c>
      <c r="AQ28" s="52">
        <f t="shared" si="18"/>
        <v>0</v>
      </c>
      <c r="AR28" s="493" t="str">
        <f t="shared" si="19"/>
        <v/>
      </c>
    </row>
    <row r="29" spans="2:44" ht="16.5" customHeight="1">
      <c r="B29" s="374"/>
      <c r="C29" s="490"/>
      <c r="D29" s="462" t="str">
        <f>IF(ข้อมูลนร.2!D30="","",ข้อมูลนร.2!D30)</f>
        <v/>
      </c>
      <c r="E29" s="102" t="str">
        <f>IF(วิชา1!BB31="","",วิชา1!BB31)</f>
        <v/>
      </c>
      <c r="F29" s="102" t="str">
        <f>IF(วิชา2!BB31="","",วิชา2!BB31)</f>
        <v/>
      </c>
      <c r="G29" s="102" t="str">
        <f>IF(วิชา3!BB31="","",วิชา3!BB31)</f>
        <v/>
      </c>
      <c r="H29" s="102" t="str">
        <f>IF(วิชา4!BB31="","",วิชา4!BB31)</f>
        <v/>
      </c>
      <c r="I29" s="102" t="str">
        <f>IF(วิชา5!BB31="","",วิชา5!BB31)</f>
        <v/>
      </c>
      <c r="J29" s="102" t="str">
        <f>IF(วิชา6!BB31="","",วิชา6!BB31)</f>
        <v/>
      </c>
      <c r="K29" s="102" t="str">
        <f>IF(วิชา7!BB31="","",วิชา7!BB31)</f>
        <v/>
      </c>
      <c r="L29" s="102" t="str">
        <f>IF(วิชา8!BB31="","",วิชา8!BB31)</f>
        <v/>
      </c>
      <c r="M29" s="102" t="str">
        <f>IF(วิชา9!BB31="","",วิชา9!BB31)</f>
        <v/>
      </c>
      <c r="N29" s="102" t="str">
        <f>IF(วิชา10!BB31="","",วิชา10!BB31)</f>
        <v/>
      </c>
      <c r="O29" s="102" t="str">
        <f>IF(วิชา11!BB31="","",วิชา11!BB31)</f>
        <v/>
      </c>
      <c r="P29" s="102" t="str">
        <f>IF(วิชา12!BB31="","",วิชา12!BB31)</f>
        <v/>
      </c>
      <c r="Q29" s="102" t="str">
        <f>IF(วิชา13!BB31="","",วิชา13!BB31)</f>
        <v/>
      </c>
      <c r="R29" s="102" t="str">
        <f>IF(วิชา14!BB31="","",วิชา14!BB31)</f>
        <v/>
      </c>
      <c r="S29" s="102" t="str">
        <f>IF(วิชา15!BB31="","",วิชา15!BB31)</f>
        <v/>
      </c>
      <c r="T29" s="102" t="str">
        <f>IF(วิชา16!BB31="","",วิชา16!BB31)</f>
        <v/>
      </c>
      <c r="U29" s="102" t="str">
        <f>IF(วิชา17!BB31="","",วิชา17!BB31)</f>
        <v/>
      </c>
      <c r="V29" s="492" t="str">
        <f t="shared" si="0"/>
        <v/>
      </c>
      <c r="W29" s="361"/>
      <c r="X29" s="392"/>
      <c r="Z29" s="52" t="str">
        <f t="shared" si="1"/>
        <v/>
      </c>
      <c r="AA29" s="52" t="str">
        <f t="shared" si="2"/>
        <v/>
      </c>
      <c r="AB29" s="52" t="str">
        <f t="shared" si="3"/>
        <v/>
      </c>
      <c r="AC29" s="52" t="str">
        <f t="shared" si="4"/>
        <v/>
      </c>
      <c r="AD29" s="52" t="str">
        <f t="shared" si="5"/>
        <v/>
      </c>
      <c r="AE29" s="52" t="str">
        <f t="shared" si="6"/>
        <v/>
      </c>
      <c r="AF29" s="52" t="str">
        <f t="shared" si="7"/>
        <v/>
      </c>
      <c r="AG29" s="52" t="str">
        <f t="shared" si="8"/>
        <v/>
      </c>
      <c r="AH29" s="52" t="str">
        <f t="shared" si="9"/>
        <v/>
      </c>
      <c r="AI29" s="52" t="str">
        <f t="shared" si="10"/>
        <v/>
      </c>
      <c r="AJ29" s="52" t="str">
        <f t="shared" si="11"/>
        <v/>
      </c>
      <c r="AK29" s="52" t="str">
        <f t="shared" si="12"/>
        <v/>
      </c>
      <c r="AL29" s="52" t="str">
        <f t="shared" si="13"/>
        <v/>
      </c>
      <c r="AM29" s="52" t="str">
        <f t="shared" si="14"/>
        <v/>
      </c>
      <c r="AN29" s="52" t="str">
        <f t="shared" si="15"/>
        <v/>
      </c>
      <c r="AO29" s="52" t="str">
        <f t="shared" si="16"/>
        <v/>
      </c>
      <c r="AP29" s="52" t="str">
        <f t="shared" si="17"/>
        <v/>
      </c>
      <c r="AQ29" s="52">
        <f t="shared" si="18"/>
        <v>0</v>
      </c>
      <c r="AR29" s="493" t="str">
        <f t="shared" si="19"/>
        <v/>
      </c>
    </row>
    <row r="30" spans="2:44" ht="16.5" customHeight="1">
      <c r="B30" s="374"/>
      <c r="C30" s="490"/>
      <c r="D30" s="462" t="str">
        <f>IF(ข้อมูลนร.2!D31="","",ข้อมูลนร.2!D31)</f>
        <v/>
      </c>
      <c r="E30" s="102" t="str">
        <f>IF(วิชา1!BB32="","",วิชา1!BB32)</f>
        <v/>
      </c>
      <c r="F30" s="102" t="str">
        <f>IF(วิชา2!BB32="","",วิชา2!BB32)</f>
        <v/>
      </c>
      <c r="G30" s="102" t="str">
        <f>IF(วิชา3!BB32="","",วิชา3!BB32)</f>
        <v/>
      </c>
      <c r="H30" s="102" t="str">
        <f>IF(วิชา4!BB32="","",วิชา4!BB32)</f>
        <v/>
      </c>
      <c r="I30" s="102" t="str">
        <f>IF(วิชา5!BB32="","",วิชา5!BB32)</f>
        <v/>
      </c>
      <c r="J30" s="102" t="str">
        <f>IF(วิชา6!BB32="","",วิชา6!BB32)</f>
        <v/>
      </c>
      <c r="K30" s="102" t="str">
        <f>IF(วิชา7!BB32="","",วิชา7!BB32)</f>
        <v/>
      </c>
      <c r="L30" s="102" t="str">
        <f>IF(วิชา8!BB32="","",วิชา8!BB32)</f>
        <v/>
      </c>
      <c r="M30" s="102" t="str">
        <f>IF(วิชา9!BB32="","",วิชา9!BB32)</f>
        <v/>
      </c>
      <c r="N30" s="102" t="str">
        <f>IF(วิชา10!BB32="","",วิชา10!BB32)</f>
        <v/>
      </c>
      <c r="O30" s="102" t="str">
        <f>IF(วิชา11!BB32="","",วิชา11!BB32)</f>
        <v/>
      </c>
      <c r="P30" s="102" t="str">
        <f>IF(วิชา12!BB32="","",วิชา12!BB32)</f>
        <v/>
      </c>
      <c r="Q30" s="102" t="str">
        <f>IF(วิชา13!BB32="","",วิชา13!BB32)</f>
        <v/>
      </c>
      <c r="R30" s="102" t="str">
        <f>IF(วิชา14!BB32="","",วิชา14!BB32)</f>
        <v/>
      </c>
      <c r="S30" s="102" t="str">
        <f>IF(วิชา15!BB32="","",วิชา15!BB32)</f>
        <v/>
      </c>
      <c r="T30" s="102" t="str">
        <f>IF(วิชา16!BB32="","",วิชา16!BB32)</f>
        <v/>
      </c>
      <c r="U30" s="102" t="str">
        <f>IF(วิชา17!BB32="","",วิชา17!BB32)</f>
        <v/>
      </c>
      <c r="V30" s="492" t="str">
        <f t="shared" si="0"/>
        <v/>
      </c>
      <c r="W30" s="361"/>
      <c r="X30" s="392"/>
      <c r="Z30" s="52" t="str">
        <f t="shared" si="1"/>
        <v/>
      </c>
      <c r="AA30" s="52" t="str">
        <f t="shared" si="2"/>
        <v/>
      </c>
      <c r="AB30" s="52" t="str">
        <f t="shared" si="3"/>
        <v/>
      </c>
      <c r="AC30" s="52" t="str">
        <f t="shared" si="4"/>
        <v/>
      </c>
      <c r="AD30" s="52" t="str">
        <f t="shared" si="5"/>
        <v/>
      </c>
      <c r="AE30" s="52" t="str">
        <f t="shared" si="6"/>
        <v/>
      </c>
      <c r="AF30" s="52" t="str">
        <f t="shared" si="7"/>
        <v/>
      </c>
      <c r="AG30" s="52" t="str">
        <f t="shared" si="8"/>
        <v/>
      </c>
      <c r="AH30" s="52" t="str">
        <f t="shared" si="9"/>
        <v/>
      </c>
      <c r="AI30" s="52" t="str">
        <f t="shared" si="10"/>
        <v/>
      </c>
      <c r="AJ30" s="52" t="str">
        <f t="shared" si="11"/>
        <v/>
      </c>
      <c r="AK30" s="52" t="str">
        <f t="shared" si="12"/>
        <v/>
      </c>
      <c r="AL30" s="52" t="str">
        <f t="shared" si="13"/>
        <v/>
      </c>
      <c r="AM30" s="52" t="str">
        <f t="shared" si="14"/>
        <v/>
      </c>
      <c r="AN30" s="52" t="str">
        <f t="shared" si="15"/>
        <v/>
      </c>
      <c r="AO30" s="52" t="str">
        <f t="shared" si="16"/>
        <v/>
      </c>
      <c r="AP30" s="52" t="str">
        <f t="shared" si="17"/>
        <v/>
      </c>
      <c r="AQ30" s="52">
        <f t="shared" si="18"/>
        <v>0</v>
      </c>
      <c r="AR30" s="493" t="str">
        <f t="shared" si="19"/>
        <v/>
      </c>
    </row>
    <row r="31" spans="2:44" ht="16.5" customHeight="1">
      <c r="B31" s="374"/>
      <c r="C31" s="490"/>
      <c r="D31" s="462" t="str">
        <f>IF(ข้อมูลนร.2!D32="","",ข้อมูลนร.2!D32)</f>
        <v/>
      </c>
      <c r="E31" s="102" t="str">
        <f>IF(วิชา1!BB33="","",วิชา1!BB33)</f>
        <v/>
      </c>
      <c r="F31" s="102" t="str">
        <f>IF(วิชา2!BB33="","",วิชา2!BB33)</f>
        <v/>
      </c>
      <c r="G31" s="102" t="str">
        <f>IF(วิชา3!BB33="","",วิชา3!BB33)</f>
        <v/>
      </c>
      <c r="H31" s="102" t="str">
        <f>IF(วิชา4!BB33="","",วิชา4!BB33)</f>
        <v/>
      </c>
      <c r="I31" s="102" t="str">
        <f>IF(วิชา5!BB33="","",วิชา5!BB33)</f>
        <v/>
      </c>
      <c r="J31" s="102" t="str">
        <f>IF(วิชา6!BB33="","",วิชา6!BB33)</f>
        <v/>
      </c>
      <c r="K31" s="102" t="str">
        <f>IF(วิชา7!BB33="","",วิชา7!BB33)</f>
        <v/>
      </c>
      <c r="L31" s="102" t="str">
        <f>IF(วิชา8!BB33="","",วิชา8!BB33)</f>
        <v/>
      </c>
      <c r="M31" s="102" t="str">
        <f>IF(วิชา9!BB33="","",วิชา9!BB33)</f>
        <v/>
      </c>
      <c r="N31" s="102" t="str">
        <f>IF(วิชา10!BB33="","",วิชา10!BB33)</f>
        <v/>
      </c>
      <c r="O31" s="102" t="str">
        <f>IF(วิชา11!BB33="","",วิชา11!BB33)</f>
        <v/>
      </c>
      <c r="P31" s="102" t="str">
        <f>IF(วิชา12!BB33="","",วิชา12!BB33)</f>
        <v/>
      </c>
      <c r="Q31" s="102" t="str">
        <f>IF(วิชา13!BB33="","",วิชา13!BB33)</f>
        <v/>
      </c>
      <c r="R31" s="102" t="str">
        <f>IF(วิชา14!BB33="","",วิชา14!BB33)</f>
        <v/>
      </c>
      <c r="S31" s="102" t="str">
        <f>IF(วิชา15!BB33="","",วิชา15!BB33)</f>
        <v/>
      </c>
      <c r="T31" s="102" t="str">
        <f>IF(วิชา16!BB33="","",วิชา16!BB33)</f>
        <v/>
      </c>
      <c r="U31" s="102" t="str">
        <f>IF(วิชา17!BB33="","",วิชา17!BB33)</f>
        <v/>
      </c>
      <c r="V31" s="492" t="str">
        <f t="shared" si="0"/>
        <v/>
      </c>
      <c r="W31" s="361"/>
      <c r="X31" s="392"/>
      <c r="Z31" s="52" t="str">
        <f t="shared" si="1"/>
        <v/>
      </c>
      <c r="AA31" s="52" t="str">
        <f t="shared" si="2"/>
        <v/>
      </c>
      <c r="AB31" s="52" t="str">
        <f t="shared" si="3"/>
        <v/>
      </c>
      <c r="AC31" s="52" t="str">
        <f t="shared" si="4"/>
        <v/>
      </c>
      <c r="AD31" s="52" t="str">
        <f t="shared" si="5"/>
        <v/>
      </c>
      <c r="AE31" s="52" t="str">
        <f t="shared" si="6"/>
        <v/>
      </c>
      <c r="AF31" s="52" t="str">
        <f t="shared" si="7"/>
        <v/>
      </c>
      <c r="AG31" s="52" t="str">
        <f t="shared" si="8"/>
        <v/>
      </c>
      <c r="AH31" s="52" t="str">
        <f t="shared" si="9"/>
        <v/>
      </c>
      <c r="AI31" s="52" t="str">
        <f t="shared" si="10"/>
        <v/>
      </c>
      <c r="AJ31" s="52" t="str">
        <f t="shared" si="11"/>
        <v/>
      </c>
      <c r="AK31" s="52" t="str">
        <f t="shared" si="12"/>
        <v/>
      </c>
      <c r="AL31" s="52" t="str">
        <f t="shared" si="13"/>
        <v/>
      </c>
      <c r="AM31" s="52" t="str">
        <f t="shared" si="14"/>
        <v/>
      </c>
      <c r="AN31" s="52" t="str">
        <f t="shared" si="15"/>
        <v/>
      </c>
      <c r="AO31" s="52" t="str">
        <f t="shared" si="16"/>
        <v/>
      </c>
      <c r="AP31" s="52" t="str">
        <f t="shared" si="17"/>
        <v/>
      </c>
      <c r="AQ31" s="52">
        <f t="shared" si="18"/>
        <v>0</v>
      </c>
      <c r="AR31" s="493" t="str">
        <f t="shared" si="19"/>
        <v/>
      </c>
    </row>
    <row r="32" spans="2:44" ht="16.5" customHeight="1">
      <c r="B32" s="374"/>
      <c r="C32" s="490"/>
      <c r="D32" s="462" t="str">
        <f>IF(ข้อมูลนร.2!D33="","",ข้อมูลนร.2!D33)</f>
        <v/>
      </c>
      <c r="E32" s="102" t="str">
        <f>IF(วิชา1!BB34="","",วิชา1!BB34)</f>
        <v/>
      </c>
      <c r="F32" s="102" t="str">
        <f>IF(วิชา2!BB34="","",วิชา2!BB34)</f>
        <v/>
      </c>
      <c r="G32" s="102" t="str">
        <f>IF(วิชา3!BB34="","",วิชา3!BB34)</f>
        <v/>
      </c>
      <c r="H32" s="102" t="str">
        <f>IF(วิชา4!BB34="","",วิชา4!BB34)</f>
        <v/>
      </c>
      <c r="I32" s="102" t="str">
        <f>IF(วิชา5!BB34="","",วิชา5!BB34)</f>
        <v/>
      </c>
      <c r="J32" s="102" t="str">
        <f>IF(วิชา6!BB34="","",วิชา6!BB34)</f>
        <v/>
      </c>
      <c r="K32" s="102" t="str">
        <f>IF(วิชา7!BB34="","",วิชา7!BB34)</f>
        <v/>
      </c>
      <c r="L32" s="102" t="str">
        <f>IF(วิชา8!BB34="","",วิชา8!BB34)</f>
        <v/>
      </c>
      <c r="M32" s="102" t="str">
        <f>IF(วิชา9!BB34="","",วิชา9!BB34)</f>
        <v/>
      </c>
      <c r="N32" s="102" t="str">
        <f>IF(วิชา10!BB34="","",วิชา10!BB34)</f>
        <v/>
      </c>
      <c r="O32" s="102" t="str">
        <f>IF(วิชา11!BB34="","",วิชา11!BB34)</f>
        <v/>
      </c>
      <c r="P32" s="102" t="str">
        <f>IF(วิชา12!BB34="","",วิชา12!BB34)</f>
        <v/>
      </c>
      <c r="Q32" s="102" t="str">
        <f>IF(วิชา13!BB34="","",วิชา13!BB34)</f>
        <v/>
      </c>
      <c r="R32" s="102" t="str">
        <f>IF(วิชา14!BB34="","",วิชา14!BB34)</f>
        <v/>
      </c>
      <c r="S32" s="102" t="str">
        <f>IF(วิชา15!BB34="","",วิชา15!BB34)</f>
        <v/>
      </c>
      <c r="T32" s="102" t="str">
        <f>IF(วิชา16!BB34="","",วิชา16!BB34)</f>
        <v/>
      </c>
      <c r="U32" s="102" t="str">
        <f>IF(วิชา17!BB34="","",วิชา17!BB34)</f>
        <v/>
      </c>
      <c r="V32" s="492" t="str">
        <f t="shared" si="0"/>
        <v/>
      </c>
      <c r="W32" s="361"/>
      <c r="X32" s="392"/>
      <c r="Z32" s="52" t="str">
        <f t="shared" si="1"/>
        <v/>
      </c>
      <c r="AA32" s="52" t="str">
        <f t="shared" si="2"/>
        <v/>
      </c>
      <c r="AB32" s="52" t="str">
        <f t="shared" si="3"/>
        <v/>
      </c>
      <c r="AC32" s="52" t="str">
        <f t="shared" si="4"/>
        <v/>
      </c>
      <c r="AD32" s="52" t="str">
        <f t="shared" si="5"/>
        <v/>
      </c>
      <c r="AE32" s="52" t="str">
        <f t="shared" si="6"/>
        <v/>
      </c>
      <c r="AF32" s="52" t="str">
        <f t="shared" si="7"/>
        <v/>
      </c>
      <c r="AG32" s="52" t="str">
        <f t="shared" si="8"/>
        <v/>
      </c>
      <c r="AH32" s="52" t="str">
        <f t="shared" si="9"/>
        <v/>
      </c>
      <c r="AI32" s="52" t="str">
        <f t="shared" si="10"/>
        <v/>
      </c>
      <c r="AJ32" s="52" t="str">
        <f t="shared" si="11"/>
        <v/>
      </c>
      <c r="AK32" s="52" t="str">
        <f t="shared" si="12"/>
        <v/>
      </c>
      <c r="AL32" s="52" t="str">
        <f t="shared" si="13"/>
        <v/>
      </c>
      <c r="AM32" s="52" t="str">
        <f t="shared" si="14"/>
        <v/>
      </c>
      <c r="AN32" s="52" t="str">
        <f t="shared" si="15"/>
        <v/>
      </c>
      <c r="AO32" s="52" t="str">
        <f t="shared" si="16"/>
        <v/>
      </c>
      <c r="AP32" s="52" t="str">
        <f t="shared" si="17"/>
        <v/>
      </c>
      <c r="AQ32" s="52">
        <f t="shared" si="18"/>
        <v>0</v>
      </c>
      <c r="AR32" s="493" t="str">
        <f t="shared" si="19"/>
        <v/>
      </c>
    </row>
    <row r="33" spans="2:44" ht="16.5" customHeight="1">
      <c r="B33" s="374"/>
      <c r="C33" s="490"/>
      <c r="D33" s="462" t="str">
        <f>IF(ข้อมูลนร.2!D34="","",ข้อมูลนร.2!D34)</f>
        <v/>
      </c>
      <c r="E33" s="102" t="str">
        <f>IF(วิชา1!BB35="","",วิชา1!BB35)</f>
        <v/>
      </c>
      <c r="F33" s="102" t="str">
        <f>IF(วิชา2!BB35="","",วิชา2!BB35)</f>
        <v/>
      </c>
      <c r="G33" s="102" t="str">
        <f>IF(วิชา3!BB35="","",วิชา3!BB35)</f>
        <v/>
      </c>
      <c r="H33" s="102" t="str">
        <f>IF(วิชา4!BB35="","",วิชา4!BB35)</f>
        <v/>
      </c>
      <c r="I33" s="102" t="str">
        <f>IF(วิชา5!BB35="","",วิชา5!BB35)</f>
        <v/>
      </c>
      <c r="J33" s="102" t="str">
        <f>IF(วิชา6!BB35="","",วิชา6!BB35)</f>
        <v/>
      </c>
      <c r="K33" s="102" t="str">
        <f>IF(วิชา7!BB35="","",วิชา7!BB35)</f>
        <v/>
      </c>
      <c r="L33" s="102" t="str">
        <f>IF(วิชา8!BB35="","",วิชา8!BB35)</f>
        <v/>
      </c>
      <c r="M33" s="102" t="str">
        <f>IF(วิชา9!BB35="","",วิชา9!BB35)</f>
        <v/>
      </c>
      <c r="N33" s="102" t="str">
        <f>IF(วิชา10!BB35="","",วิชา10!BB35)</f>
        <v/>
      </c>
      <c r="O33" s="102" t="str">
        <f>IF(วิชา11!BB35="","",วิชา11!BB35)</f>
        <v/>
      </c>
      <c r="P33" s="102" t="str">
        <f>IF(วิชา12!BB35="","",วิชา12!BB35)</f>
        <v/>
      </c>
      <c r="Q33" s="102" t="str">
        <f>IF(วิชา13!BB35="","",วิชา13!BB35)</f>
        <v/>
      </c>
      <c r="R33" s="102" t="str">
        <f>IF(วิชา14!BB35="","",วิชา14!BB35)</f>
        <v/>
      </c>
      <c r="S33" s="102" t="str">
        <f>IF(วิชา15!BB35="","",วิชา15!BB35)</f>
        <v/>
      </c>
      <c r="T33" s="102" t="str">
        <f>IF(วิชา16!BB35="","",วิชา16!BB35)</f>
        <v/>
      </c>
      <c r="U33" s="102" t="str">
        <f>IF(วิชา17!BB35="","",วิชา17!BB35)</f>
        <v/>
      </c>
      <c r="V33" s="492" t="str">
        <f t="shared" si="0"/>
        <v/>
      </c>
      <c r="W33" s="361"/>
      <c r="X33" s="392"/>
      <c r="Z33" s="52" t="str">
        <f t="shared" si="1"/>
        <v/>
      </c>
      <c r="AA33" s="52" t="str">
        <f t="shared" si="2"/>
        <v/>
      </c>
      <c r="AB33" s="52" t="str">
        <f t="shared" si="3"/>
        <v/>
      </c>
      <c r="AC33" s="52" t="str">
        <f t="shared" si="4"/>
        <v/>
      </c>
      <c r="AD33" s="52" t="str">
        <f t="shared" si="5"/>
        <v/>
      </c>
      <c r="AE33" s="52" t="str">
        <f t="shared" si="6"/>
        <v/>
      </c>
      <c r="AF33" s="52" t="str">
        <f t="shared" si="7"/>
        <v/>
      </c>
      <c r="AG33" s="52" t="str">
        <f t="shared" si="8"/>
        <v/>
      </c>
      <c r="AH33" s="52" t="str">
        <f t="shared" si="9"/>
        <v/>
      </c>
      <c r="AI33" s="52" t="str">
        <f t="shared" si="10"/>
        <v/>
      </c>
      <c r="AJ33" s="52" t="str">
        <f t="shared" si="11"/>
        <v/>
      </c>
      <c r="AK33" s="52" t="str">
        <f t="shared" si="12"/>
        <v/>
      </c>
      <c r="AL33" s="52" t="str">
        <f t="shared" si="13"/>
        <v/>
      </c>
      <c r="AM33" s="52" t="str">
        <f t="shared" si="14"/>
        <v/>
      </c>
      <c r="AN33" s="52" t="str">
        <f t="shared" si="15"/>
        <v/>
      </c>
      <c r="AO33" s="52" t="str">
        <f t="shared" si="16"/>
        <v/>
      </c>
      <c r="AP33" s="52" t="str">
        <f t="shared" si="17"/>
        <v/>
      </c>
      <c r="AQ33" s="52">
        <f t="shared" si="18"/>
        <v>0</v>
      </c>
      <c r="AR33" s="493" t="str">
        <f t="shared" si="19"/>
        <v/>
      </c>
    </row>
    <row r="34" spans="2:44" ht="16.5" customHeight="1">
      <c r="B34" s="374"/>
      <c r="C34" s="490"/>
      <c r="D34" s="462" t="str">
        <f>IF(ข้อมูลนร.2!D35="","",ข้อมูลนร.2!D35)</f>
        <v/>
      </c>
      <c r="E34" s="102" t="str">
        <f>IF(วิชา1!BB36="","",วิชา1!BB36)</f>
        <v/>
      </c>
      <c r="F34" s="102" t="str">
        <f>IF(วิชา2!BB36="","",วิชา2!BB36)</f>
        <v/>
      </c>
      <c r="G34" s="102" t="str">
        <f>IF(วิชา3!BB36="","",วิชา3!BB36)</f>
        <v/>
      </c>
      <c r="H34" s="102" t="str">
        <f>IF(วิชา4!BB36="","",วิชา4!BB36)</f>
        <v/>
      </c>
      <c r="I34" s="102" t="str">
        <f>IF(วิชา5!BB36="","",วิชา5!BB36)</f>
        <v/>
      </c>
      <c r="J34" s="102" t="str">
        <f>IF(วิชา6!BB36="","",วิชา6!BB36)</f>
        <v/>
      </c>
      <c r="K34" s="102" t="str">
        <f>IF(วิชา7!BB36="","",วิชา7!BB36)</f>
        <v/>
      </c>
      <c r="L34" s="102" t="str">
        <f>IF(วิชา8!BB36="","",วิชา8!BB36)</f>
        <v/>
      </c>
      <c r="M34" s="102" t="str">
        <f>IF(วิชา9!BB36="","",วิชา9!BB36)</f>
        <v/>
      </c>
      <c r="N34" s="102" t="str">
        <f>IF(วิชา10!BB36="","",วิชา10!BB36)</f>
        <v/>
      </c>
      <c r="O34" s="102" t="str">
        <f>IF(วิชา11!BB36="","",วิชา11!BB36)</f>
        <v/>
      </c>
      <c r="P34" s="102" t="str">
        <f>IF(วิชา12!BB36="","",วิชา12!BB36)</f>
        <v/>
      </c>
      <c r="Q34" s="102" t="str">
        <f>IF(วิชา13!BB36="","",วิชา13!BB36)</f>
        <v/>
      </c>
      <c r="R34" s="102" t="str">
        <f>IF(วิชา14!BB36="","",วิชา14!BB36)</f>
        <v/>
      </c>
      <c r="S34" s="102" t="str">
        <f>IF(วิชา15!BB36="","",วิชา15!BB36)</f>
        <v/>
      </c>
      <c r="T34" s="102" t="str">
        <f>IF(วิชา16!BB36="","",วิชา16!BB36)</f>
        <v/>
      </c>
      <c r="U34" s="102" t="str">
        <f>IF(วิชา17!BB36="","",วิชา17!BB36)</f>
        <v/>
      </c>
      <c r="V34" s="492" t="str">
        <f t="shared" si="0"/>
        <v/>
      </c>
      <c r="W34" s="361"/>
      <c r="X34" s="392"/>
      <c r="Z34" s="52" t="str">
        <f t="shared" si="1"/>
        <v/>
      </c>
      <c r="AA34" s="52" t="str">
        <f t="shared" si="2"/>
        <v/>
      </c>
      <c r="AB34" s="52" t="str">
        <f t="shared" si="3"/>
        <v/>
      </c>
      <c r="AC34" s="52" t="str">
        <f t="shared" si="4"/>
        <v/>
      </c>
      <c r="AD34" s="52" t="str">
        <f t="shared" si="5"/>
        <v/>
      </c>
      <c r="AE34" s="52" t="str">
        <f t="shared" si="6"/>
        <v/>
      </c>
      <c r="AF34" s="52" t="str">
        <f t="shared" si="7"/>
        <v/>
      </c>
      <c r="AG34" s="52" t="str">
        <f t="shared" si="8"/>
        <v/>
      </c>
      <c r="AH34" s="52" t="str">
        <f t="shared" si="9"/>
        <v/>
      </c>
      <c r="AI34" s="52" t="str">
        <f t="shared" si="10"/>
        <v/>
      </c>
      <c r="AJ34" s="52" t="str">
        <f t="shared" si="11"/>
        <v/>
      </c>
      <c r="AK34" s="52" t="str">
        <f t="shared" si="12"/>
        <v/>
      </c>
      <c r="AL34" s="52" t="str">
        <f t="shared" si="13"/>
        <v/>
      </c>
      <c r="AM34" s="52" t="str">
        <f t="shared" si="14"/>
        <v/>
      </c>
      <c r="AN34" s="52" t="str">
        <f t="shared" si="15"/>
        <v/>
      </c>
      <c r="AO34" s="52" t="str">
        <f t="shared" si="16"/>
        <v/>
      </c>
      <c r="AP34" s="52" t="str">
        <f t="shared" si="17"/>
        <v/>
      </c>
      <c r="AQ34" s="52">
        <f t="shared" si="18"/>
        <v>0</v>
      </c>
      <c r="AR34" s="493" t="str">
        <f t="shared" si="19"/>
        <v/>
      </c>
    </row>
    <row r="35" spans="2:44" ht="16.5" customHeight="1">
      <c r="B35" s="374"/>
      <c r="C35" s="490"/>
      <c r="D35" s="462" t="str">
        <f>IF(ข้อมูลนร.2!D36="","",ข้อมูลนร.2!D36)</f>
        <v/>
      </c>
      <c r="E35" s="102" t="str">
        <f>IF(วิชา1!BB37="","",วิชา1!BB37)</f>
        <v/>
      </c>
      <c r="F35" s="102" t="str">
        <f>IF(วิชา2!BB37="","",วิชา2!BB37)</f>
        <v/>
      </c>
      <c r="G35" s="102" t="str">
        <f>IF(วิชา3!BB37="","",วิชา3!BB37)</f>
        <v/>
      </c>
      <c r="H35" s="102" t="str">
        <f>IF(วิชา4!BB37="","",วิชา4!BB37)</f>
        <v/>
      </c>
      <c r="I35" s="102" t="str">
        <f>IF(วิชา5!BB37="","",วิชา5!BB37)</f>
        <v/>
      </c>
      <c r="J35" s="102" t="str">
        <f>IF(วิชา6!BB37="","",วิชา6!BB37)</f>
        <v/>
      </c>
      <c r="K35" s="102" t="str">
        <f>IF(วิชา7!BB37="","",วิชา7!BB37)</f>
        <v/>
      </c>
      <c r="L35" s="102" t="str">
        <f>IF(วิชา8!BB37="","",วิชา8!BB37)</f>
        <v/>
      </c>
      <c r="M35" s="102" t="str">
        <f>IF(วิชา9!BB37="","",วิชา9!BB37)</f>
        <v/>
      </c>
      <c r="N35" s="102" t="str">
        <f>IF(วิชา10!BB37="","",วิชา10!BB37)</f>
        <v/>
      </c>
      <c r="O35" s="102" t="str">
        <f>IF(วิชา11!BB37="","",วิชา11!BB37)</f>
        <v/>
      </c>
      <c r="P35" s="102" t="str">
        <f>IF(วิชา12!BB37="","",วิชา12!BB37)</f>
        <v/>
      </c>
      <c r="Q35" s="102" t="str">
        <f>IF(วิชา13!BB37="","",วิชา13!BB37)</f>
        <v/>
      </c>
      <c r="R35" s="102" t="str">
        <f>IF(วิชา14!BB37="","",วิชา14!BB37)</f>
        <v/>
      </c>
      <c r="S35" s="102" t="str">
        <f>IF(วิชา15!BB37="","",วิชา15!BB37)</f>
        <v/>
      </c>
      <c r="T35" s="102" t="str">
        <f>IF(วิชา16!BB37="","",วิชา16!BB37)</f>
        <v/>
      </c>
      <c r="U35" s="102" t="str">
        <f>IF(วิชา17!BB37="","",วิชา17!BB37)</f>
        <v/>
      </c>
      <c r="V35" s="492" t="str">
        <f t="shared" si="0"/>
        <v/>
      </c>
      <c r="W35" s="361"/>
      <c r="X35" s="392"/>
      <c r="Z35" s="52" t="str">
        <f t="shared" si="1"/>
        <v/>
      </c>
      <c r="AA35" s="52" t="str">
        <f t="shared" si="2"/>
        <v/>
      </c>
      <c r="AB35" s="52" t="str">
        <f t="shared" si="3"/>
        <v/>
      </c>
      <c r="AC35" s="52" t="str">
        <f t="shared" si="4"/>
        <v/>
      </c>
      <c r="AD35" s="52" t="str">
        <f t="shared" si="5"/>
        <v/>
      </c>
      <c r="AE35" s="52" t="str">
        <f t="shared" si="6"/>
        <v/>
      </c>
      <c r="AF35" s="52" t="str">
        <f t="shared" si="7"/>
        <v/>
      </c>
      <c r="AG35" s="52" t="str">
        <f t="shared" si="8"/>
        <v/>
      </c>
      <c r="AH35" s="52" t="str">
        <f t="shared" si="9"/>
        <v/>
      </c>
      <c r="AI35" s="52" t="str">
        <f t="shared" si="10"/>
        <v/>
      </c>
      <c r="AJ35" s="52" t="str">
        <f t="shared" si="11"/>
        <v/>
      </c>
      <c r="AK35" s="52" t="str">
        <f t="shared" si="12"/>
        <v/>
      </c>
      <c r="AL35" s="52" t="str">
        <f t="shared" si="13"/>
        <v/>
      </c>
      <c r="AM35" s="52" t="str">
        <f t="shared" si="14"/>
        <v/>
      </c>
      <c r="AN35" s="52" t="str">
        <f t="shared" si="15"/>
        <v/>
      </c>
      <c r="AO35" s="52" t="str">
        <f t="shared" si="16"/>
        <v/>
      </c>
      <c r="AP35" s="52" t="str">
        <f t="shared" si="17"/>
        <v/>
      </c>
      <c r="AQ35" s="52">
        <f t="shared" si="18"/>
        <v>0</v>
      </c>
      <c r="AR35" s="493" t="str">
        <f t="shared" si="19"/>
        <v/>
      </c>
    </row>
    <row r="36" spans="2:44" ht="16.5" customHeight="1">
      <c r="B36" s="374"/>
      <c r="C36" s="490"/>
      <c r="D36" s="462" t="str">
        <f>IF(ข้อมูลนร.2!D37="","",ข้อมูลนร.2!D37)</f>
        <v/>
      </c>
      <c r="E36" s="102" t="str">
        <f>IF(วิชา1!BB38="","",วิชา1!BB38)</f>
        <v/>
      </c>
      <c r="F36" s="102" t="str">
        <f>IF(วิชา2!BB38="","",วิชา2!BB38)</f>
        <v/>
      </c>
      <c r="G36" s="102" t="str">
        <f>IF(วิชา3!BB38="","",วิชา3!BB38)</f>
        <v/>
      </c>
      <c r="H36" s="102" t="str">
        <f>IF(วิชา4!BB38="","",วิชา4!BB38)</f>
        <v/>
      </c>
      <c r="I36" s="102" t="str">
        <f>IF(วิชา5!BB38="","",วิชา5!BB38)</f>
        <v/>
      </c>
      <c r="J36" s="102" t="str">
        <f>IF(วิชา6!BB38="","",วิชา6!BB38)</f>
        <v/>
      </c>
      <c r="K36" s="102" t="str">
        <f>IF(วิชา7!BB38="","",วิชา7!BB38)</f>
        <v/>
      </c>
      <c r="L36" s="102" t="str">
        <f>IF(วิชา8!BB38="","",วิชา8!BB38)</f>
        <v/>
      </c>
      <c r="M36" s="102" t="str">
        <f>IF(วิชา9!BB38="","",วิชา9!BB38)</f>
        <v/>
      </c>
      <c r="N36" s="102" t="str">
        <f>IF(วิชา10!BB38="","",วิชา10!BB38)</f>
        <v/>
      </c>
      <c r="O36" s="102" t="str">
        <f>IF(วิชา11!BB38="","",วิชา11!BB38)</f>
        <v/>
      </c>
      <c r="P36" s="102" t="str">
        <f>IF(วิชา12!BB38="","",วิชา12!BB38)</f>
        <v/>
      </c>
      <c r="Q36" s="102" t="str">
        <f>IF(วิชา13!BB38="","",วิชา13!BB38)</f>
        <v/>
      </c>
      <c r="R36" s="102" t="str">
        <f>IF(วิชา14!BB38="","",วิชา14!BB38)</f>
        <v/>
      </c>
      <c r="S36" s="102" t="str">
        <f>IF(วิชา15!BB38="","",วิชา15!BB38)</f>
        <v/>
      </c>
      <c r="T36" s="102" t="str">
        <f>IF(วิชา16!BB38="","",วิชา16!BB38)</f>
        <v/>
      </c>
      <c r="U36" s="102" t="str">
        <f>IF(วิชา17!BB38="","",วิชา17!BB38)</f>
        <v/>
      </c>
      <c r="V36" s="492" t="str">
        <f t="shared" si="0"/>
        <v/>
      </c>
      <c r="W36" s="361"/>
      <c r="X36" s="392"/>
      <c r="Z36" s="52" t="str">
        <f t="shared" si="1"/>
        <v/>
      </c>
      <c r="AA36" s="52" t="str">
        <f t="shared" si="2"/>
        <v/>
      </c>
      <c r="AB36" s="52" t="str">
        <f t="shared" si="3"/>
        <v/>
      </c>
      <c r="AC36" s="52" t="str">
        <f t="shared" si="4"/>
        <v/>
      </c>
      <c r="AD36" s="52" t="str">
        <f t="shared" si="5"/>
        <v/>
      </c>
      <c r="AE36" s="52" t="str">
        <f t="shared" si="6"/>
        <v/>
      </c>
      <c r="AF36" s="52" t="str">
        <f t="shared" si="7"/>
        <v/>
      </c>
      <c r="AG36" s="52" t="str">
        <f t="shared" si="8"/>
        <v/>
      </c>
      <c r="AH36" s="52" t="str">
        <f t="shared" si="9"/>
        <v/>
      </c>
      <c r="AI36" s="52" t="str">
        <f t="shared" si="10"/>
        <v/>
      </c>
      <c r="AJ36" s="52" t="str">
        <f t="shared" si="11"/>
        <v/>
      </c>
      <c r="AK36" s="52" t="str">
        <f t="shared" si="12"/>
        <v/>
      </c>
      <c r="AL36" s="52" t="str">
        <f t="shared" si="13"/>
        <v/>
      </c>
      <c r="AM36" s="52" t="str">
        <f t="shared" si="14"/>
        <v/>
      </c>
      <c r="AN36" s="52" t="str">
        <f t="shared" si="15"/>
        <v/>
      </c>
      <c r="AO36" s="52" t="str">
        <f t="shared" si="16"/>
        <v/>
      </c>
      <c r="AP36" s="52" t="str">
        <f t="shared" si="17"/>
        <v/>
      </c>
      <c r="AQ36" s="52">
        <f t="shared" si="18"/>
        <v>0</v>
      </c>
      <c r="AR36" s="493" t="str">
        <f t="shared" si="19"/>
        <v/>
      </c>
    </row>
    <row r="37" spans="2:44" ht="16.5" customHeight="1">
      <c r="B37" s="374"/>
      <c r="C37" s="490"/>
      <c r="D37" s="462" t="str">
        <f>IF(ข้อมูลนร.2!D38="","",ข้อมูลนร.2!D38)</f>
        <v/>
      </c>
      <c r="E37" s="102" t="str">
        <f>IF(วิชา1!BB39="","",วิชา1!BB39)</f>
        <v/>
      </c>
      <c r="F37" s="102" t="str">
        <f>IF(วิชา2!BB39="","",วิชา2!BB39)</f>
        <v/>
      </c>
      <c r="G37" s="102" t="str">
        <f>IF(วิชา3!BB39="","",วิชา3!BB39)</f>
        <v/>
      </c>
      <c r="H37" s="102" t="str">
        <f>IF(วิชา4!BB39="","",วิชา4!BB39)</f>
        <v/>
      </c>
      <c r="I37" s="102" t="str">
        <f>IF(วิชา5!BB39="","",วิชา5!BB39)</f>
        <v/>
      </c>
      <c r="J37" s="102" t="str">
        <f>IF(วิชา6!BB39="","",วิชา6!BB39)</f>
        <v/>
      </c>
      <c r="K37" s="102" t="str">
        <f>IF(วิชา7!BB39="","",วิชา7!BB39)</f>
        <v/>
      </c>
      <c r="L37" s="102" t="str">
        <f>IF(วิชา8!BB39="","",วิชา8!BB39)</f>
        <v/>
      </c>
      <c r="M37" s="102" t="str">
        <f>IF(วิชา9!BB39="","",วิชา9!BB39)</f>
        <v/>
      </c>
      <c r="N37" s="102" t="str">
        <f>IF(วิชา10!BB39="","",วิชา10!BB39)</f>
        <v/>
      </c>
      <c r="O37" s="102" t="str">
        <f>IF(วิชา11!BB39="","",วิชา11!BB39)</f>
        <v/>
      </c>
      <c r="P37" s="102" t="str">
        <f>IF(วิชา12!BB39="","",วิชา12!BB39)</f>
        <v/>
      </c>
      <c r="Q37" s="102" t="str">
        <f>IF(วิชา13!BB39="","",วิชา13!BB39)</f>
        <v/>
      </c>
      <c r="R37" s="102" t="str">
        <f>IF(วิชา14!BB39="","",วิชา14!BB39)</f>
        <v/>
      </c>
      <c r="S37" s="102" t="str">
        <f>IF(วิชา15!BB39="","",วิชา15!BB39)</f>
        <v/>
      </c>
      <c r="T37" s="102" t="str">
        <f>IF(วิชา16!BB39="","",วิชา16!BB39)</f>
        <v/>
      </c>
      <c r="U37" s="102" t="str">
        <f>IF(วิชา17!BB39="","",วิชา17!BB39)</f>
        <v/>
      </c>
      <c r="V37" s="492" t="str">
        <f t="shared" si="0"/>
        <v/>
      </c>
      <c r="W37" s="361"/>
      <c r="X37" s="392"/>
      <c r="Z37" s="52" t="str">
        <f t="shared" si="1"/>
        <v/>
      </c>
      <c r="AA37" s="52" t="str">
        <f t="shared" si="2"/>
        <v/>
      </c>
      <c r="AB37" s="52" t="str">
        <f t="shared" si="3"/>
        <v/>
      </c>
      <c r="AC37" s="52" t="str">
        <f t="shared" si="4"/>
        <v/>
      </c>
      <c r="AD37" s="52" t="str">
        <f t="shared" si="5"/>
        <v/>
      </c>
      <c r="AE37" s="52" t="str">
        <f t="shared" si="6"/>
        <v/>
      </c>
      <c r="AF37" s="52" t="str">
        <f t="shared" si="7"/>
        <v/>
      </c>
      <c r="AG37" s="52" t="str">
        <f t="shared" si="8"/>
        <v/>
      </c>
      <c r="AH37" s="52" t="str">
        <f t="shared" si="9"/>
        <v/>
      </c>
      <c r="AI37" s="52" t="str">
        <f t="shared" si="10"/>
        <v/>
      </c>
      <c r="AJ37" s="52" t="str">
        <f t="shared" si="11"/>
        <v/>
      </c>
      <c r="AK37" s="52" t="str">
        <f t="shared" si="12"/>
        <v/>
      </c>
      <c r="AL37" s="52" t="str">
        <f t="shared" si="13"/>
        <v/>
      </c>
      <c r="AM37" s="52" t="str">
        <f t="shared" si="14"/>
        <v/>
      </c>
      <c r="AN37" s="52" t="str">
        <f t="shared" si="15"/>
        <v/>
      </c>
      <c r="AO37" s="52" t="str">
        <f t="shared" si="16"/>
        <v/>
      </c>
      <c r="AP37" s="52" t="str">
        <f t="shared" si="17"/>
        <v/>
      </c>
      <c r="AQ37" s="52">
        <f t="shared" si="18"/>
        <v>0</v>
      </c>
      <c r="AR37" s="493" t="str">
        <f t="shared" si="19"/>
        <v/>
      </c>
    </row>
    <row r="38" spans="2:44" ht="16.5" customHeight="1">
      <c r="B38" s="374"/>
      <c r="C38" s="490"/>
      <c r="D38" s="462" t="str">
        <f>IF(ข้อมูลนร.2!D39="","",ข้อมูลนร.2!D39)</f>
        <v/>
      </c>
      <c r="E38" s="102" t="str">
        <f>IF(วิชา1!BB40="","",วิชา1!BB40)</f>
        <v/>
      </c>
      <c r="F38" s="102" t="str">
        <f>IF(วิชา2!BB40="","",วิชา2!BB40)</f>
        <v/>
      </c>
      <c r="G38" s="102" t="str">
        <f>IF(วิชา3!BB40="","",วิชา3!BB40)</f>
        <v/>
      </c>
      <c r="H38" s="102" t="str">
        <f>IF(วิชา4!BB40="","",วิชา4!BB40)</f>
        <v/>
      </c>
      <c r="I38" s="102" t="str">
        <f>IF(วิชา5!BB40="","",วิชา5!BB40)</f>
        <v/>
      </c>
      <c r="J38" s="102" t="str">
        <f>IF(วิชา6!BB40="","",วิชา6!BB40)</f>
        <v/>
      </c>
      <c r="K38" s="102" t="str">
        <f>IF(วิชา7!BB40="","",วิชา7!BB40)</f>
        <v/>
      </c>
      <c r="L38" s="102" t="str">
        <f>IF(วิชา8!BB40="","",วิชา8!BB40)</f>
        <v/>
      </c>
      <c r="M38" s="102" t="str">
        <f>IF(วิชา9!BB40="","",วิชา9!BB40)</f>
        <v/>
      </c>
      <c r="N38" s="102" t="str">
        <f>IF(วิชา10!BB40="","",วิชา10!BB40)</f>
        <v/>
      </c>
      <c r="O38" s="102" t="str">
        <f>IF(วิชา11!BB40="","",วิชา11!BB40)</f>
        <v/>
      </c>
      <c r="P38" s="102" t="str">
        <f>IF(วิชา12!BB40="","",วิชา12!BB40)</f>
        <v/>
      </c>
      <c r="Q38" s="102" t="str">
        <f>IF(วิชา13!BB40="","",วิชา13!BB40)</f>
        <v/>
      </c>
      <c r="R38" s="102" t="str">
        <f>IF(วิชา14!BB40="","",วิชา14!BB40)</f>
        <v/>
      </c>
      <c r="S38" s="102" t="str">
        <f>IF(วิชา15!BB40="","",วิชา15!BB40)</f>
        <v/>
      </c>
      <c r="T38" s="102" t="str">
        <f>IF(วิชา16!BB40="","",วิชา16!BB40)</f>
        <v/>
      </c>
      <c r="U38" s="102" t="str">
        <f>IF(วิชา17!BB40="","",วิชา17!BB40)</f>
        <v/>
      </c>
      <c r="V38" s="492" t="str">
        <f t="shared" si="0"/>
        <v/>
      </c>
      <c r="W38" s="361"/>
      <c r="X38" s="392"/>
      <c r="Z38" s="52" t="str">
        <f t="shared" si="1"/>
        <v/>
      </c>
      <c r="AA38" s="52" t="str">
        <f t="shared" si="2"/>
        <v/>
      </c>
      <c r="AB38" s="52" t="str">
        <f t="shared" si="3"/>
        <v/>
      </c>
      <c r="AC38" s="52" t="str">
        <f t="shared" si="4"/>
        <v/>
      </c>
      <c r="AD38" s="52" t="str">
        <f t="shared" si="5"/>
        <v/>
      </c>
      <c r="AE38" s="52" t="str">
        <f t="shared" si="6"/>
        <v/>
      </c>
      <c r="AF38" s="52" t="str">
        <f t="shared" si="7"/>
        <v/>
      </c>
      <c r="AG38" s="52" t="str">
        <f t="shared" si="8"/>
        <v/>
      </c>
      <c r="AH38" s="52" t="str">
        <f t="shared" si="9"/>
        <v/>
      </c>
      <c r="AI38" s="52" t="str">
        <f t="shared" si="10"/>
        <v/>
      </c>
      <c r="AJ38" s="52" t="str">
        <f t="shared" si="11"/>
        <v/>
      </c>
      <c r="AK38" s="52" t="str">
        <f t="shared" si="12"/>
        <v/>
      </c>
      <c r="AL38" s="52" t="str">
        <f t="shared" si="13"/>
        <v/>
      </c>
      <c r="AM38" s="52" t="str">
        <f t="shared" si="14"/>
        <v/>
      </c>
      <c r="AN38" s="52" t="str">
        <f t="shared" si="15"/>
        <v/>
      </c>
      <c r="AO38" s="52" t="str">
        <f t="shared" si="16"/>
        <v/>
      </c>
      <c r="AP38" s="52" t="str">
        <f t="shared" si="17"/>
        <v/>
      </c>
      <c r="AQ38" s="52">
        <f t="shared" si="18"/>
        <v>0</v>
      </c>
      <c r="AR38" s="493" t="str">
        <f t="shared" si="19"/>
        <v/>
      </c>
    </row>
    <row r="39" spans="2:44" ht="16.5" customHeight="1">
      <c r="B39" s="374"/>
      <c r="C39" s="490"/>
      <c r="D39" s="462" t="str">
        <f>IF(ข้อมูลนร.2!D40="","",ข้อมูลนร.2!D40)</f>
        <v/>
      </c>
      <c r="E39" s="102" t="str">
        <f>IF(วิชา1!BB41="","",วิชา1!BB41)</f>
        <v/>
      </c>
      <c r="F39" s="102" t="str">
        <f>IF(วิชา2!BB41="","",วิชา2!BB41)</f>
        <v/>
      </c>
      <c r="G39" s="102" t="str">
        <f>IF(วิชา3!BB41="","",วิชา3!BB41)</f>
        <v/>
      </c>
      <c r="H39" s="102" t="str">
        <f>IF(วิชา4!BB41="","",วิชา4!BB41)</f>
        <v/>
      </c>
      <c r="I39" s="102" t="str">
        <f>IF(วิชา5!BB41="","",วิชา5!BB41)</f>
        <v/>
      </c>
      <c r="J39" s="102" t="str">
        <f>IF(วิชา6!BB41="","",วิชา6!BB41)</f>
        <v/>
      </c>
      <c r="K39" s="102" t="str">
        <f>IF(วิชา7!BB41="","",วิชา7!BB41)</f>
        <v/>
      </c>
      <c r="L39" s="102" t="str">
        <f>IF(วิชา8!BB41="","",วิชา8!BB41)</f>
        <v/>
      </c>
      <c r="M39" s="102" t="str">
        <f>IF(วิชา9!BB41="","",วิชา9!BB41)</f>
        <v/>
      </c>
      <c r="N39" s="102" t="str">
        <f>IF(วิชา10!BB41="","",วิชา10!BB41)</f>
        <v/>
      </c>
      <c r="O39" s="102" t="str">
        <f>IF(วิชา11!BB41="","",วิชา11!BB41)</f>
        <v/>
      </c>
      <c r="P39" s="102" t="str">
        <f>IF(วิชา12!BB41="","",วิชา12!BB41)</f>
        <v/>
      </c>
      <c r="Q39" s="102" t="str">
        <f>IF(วิชา13!BB41="","",วิชา13!BB41)</f>
        <v/>
      </c>
      <c r="R39" s="102" t="str">
        <f>IF(วิชา14!BB41="","",วิชา14!BB41)</f>
        <v/>
      </c>
      <c r="S39" s="102" t="str">
        <f>IF(วิชา15!BB41="","",วิชา15!BB41)</f>
        <v/>
      </c>
      <c r="T39" s="102" t="str">
        <f>IF(วิชา16!BB41="","",วิชา16!BB41)</f>
        <v/>
      </c>
      <c r="U39" s="102" t="str">
        <f>IF(วิชา17!BB41="","",วิชา17!BB41)</f>
        <v/>
      </c>
      <c r="V39" s="492" t="str">
        <f t="shared" si="0"/>
        <v/>
      </c>
      <c r="W39" s="361"/>
      <c r="X39" s="392"/>
      <c r="Z39" s="52" t="str">
        <f t="shared" si="1"/>
        <v/>
      </c>
      <c r="AA39" s="52" t="str">
        <f t="shared" si="2"/>
        <v/>
      </c>
      <c r="AB39" s="52" t="str">
        <f t="shared" si="3"/>
        <v/>
      </c>
      <c r="AC39" s="52" t="str">
        <f t="shared" si="4"/>
        <v/>
      </c>
      <c r="AD39" s="52" t="str">
        <f t="shared" si="5"/>
        <v/>
      </c>
      <c r="AE39" s="52" t="str">
        <f t="shared" si="6"/>
        <v/>
      </c>
      <c r="AF39" s="52" t="str">
        <f t="shared" si="7"/>
        <v/>
      </c>
      <c r="AG39" s="52" t="str">
        <f t="shared" si="8"/>
        <v/>
      </c>
      <c r="AH39" s="52" t="str">
        <f t="shared" si="9"/>
        <v/>
      </c>
      <c r="AI39" s="52" t="str">
        <f t="shared" si="10"/>
        <v/>
      </c>
      <c r="AJ39" s="52" t="str">
        <f t="shared" si="11"/>
        <v/>
      </c>
      <c r="AK39" s="52" t="str">
        <f t="shared" si="12"/>
        <v/>
      </c>
      <c r="AL39" s="52" t="str">
        <f t="shared" si="13"/>
        <v/>
      </c>
      <c r="AM39" s="52" t="str">
        <f t="shared" si="14"/>
        <v/>
      </c>
      <c r="AN39" s="52" t="str">
        <f t="shared" si="15"/>
        <v/>
      </c>
      <c r="AO39" s="52" t="str">
        <f t="shared" si="16"/>
        <v/>
      </c>
      <c r="AP39" s="52" t="str">
        <f t="shared" si="17"/>
        <v/>
      </c>
      <c r="AQ39" s="52">
        <f t="shared" si="18"/>
        <v>0</v>
      </c>
      <c r="AR39" s="493" t="str">
        <f t="shared" si="19"/>
        <v/>
      </c>
    </row>
    <row r="40" spans="2:44" ht="16.5" customHeight="1">
      <c r="B40" s="374"/>
      <c r="C40" s="490"/>
      <c r="D40" s="462" t="str">
        <f>IF(ข้อมูลนร.2!D41="","",ข้อมูลนร.2!D41)</f>
        <v/>
      </c>
      <c r="E40" s="102" t="str">
        <f>IF(วิชา1!BB42="","",วิชา1!BB42)</f>
        <v/>
      </c>
      <c r="F40" s="102" t="str">
        <f>IF(วิชา2!BB42="","",วิชา2!BB42)</f>
        <v/>
      </c>
      <c r="G40" s="102" t="str">
        <f>IF(วิชา3!BB42="","",วิชา3!BB42)</f>
        <v/>
      </c>
      <c r="H40" s="102" t="str">
        <f>IF(วิชา4!BB42="","",วิชา4!BB42)</f>
        <v/>
      </c>
      <c r="I40" s="102" t="str">
        <f>IF(วิชา5!BB42="","",วิชา5!BB42)</f>
        <v/>
      </c>
      <c r="J40" s="102" t="str">
        <f>IF(วิชา6!BB42="","",วิชา6!BB42)</f>
        <v/>
      </c>
      <c r="K40" s="102" t="str">
        <f>IF(วิชา7!BB42="","",วิชา7!BB42)</f>
        <v/>
      </c>
      <c r="L40" s="102" t="str">
        <f>IF(วิชา8!BB42="","",วิชา8!BB42)</f>
        <v/>
      </c>
      <c r="M40" s="102" t="str">
        <f>IF(วิชา9!BB42="","",วิชา9!BB42)</f>
        <v/>
      </c>
      <c r="N40" s="102" t="str">
        <f>IF(วิชา10!BB42="","",วิชา10!BB42)</f>
        <v/>
      </c>
      <c r="O40" s="102" t="str">
        <f>IF(วิชา11!BB42="","",วิชา11!BB42)</f>
        <v/>
      </c>
      <c r="P40" s="102" t="str">
        <f>IF(วิชา12!BB42="","",วิชา12!BB42)</f>
        <v/>
      </c>
      <c r="Q40" s="102" t="str">
        <f>IF(วิชา13!BB42="","",วิชา13!BB42)</f>
        <v/>
      </c>
      <c r="R40" s="102" t="str">
        <f>IF(วิชา14!BB42="","",วิชา14!BB42)</f>
        <v/>
      </c>
      <c r="S40" s="102" t="str">
        <f>IF(วิชา15!BB42="","",วิชา15!BB42)</f>
        <v/>
      </c>
      <c r="T40" s="102" t="str">
        <f>IF(วิชา16!BB42="","",วิชา16!BB42)</f>
        <v/>
      </c>
      <c r="U40" s="102" t="str">
        <f>IF(วิชา17!BB42="","",วิชา17!BB42)</f>
        <v/>
      </c>
      <c r="V40" s="492" t="str">
        <f t="shared" si="0"/>
        <v/>
      </c>
      <c r="W40" s="361"/>
      <c r="X40" s="392"/>
      <c r="Z40" s="52" t="str">
        <f t="shared" si="1"/>
        <v/>
      </c>
      <c r="AA40" s="52" t="str">
        <f t="shared" si="2"/>
        <v/>
      </c>
      <c r="AB40" s="52" t="str">
        <f t="shared" si="3"/>
        <v/>
      </c>
      <c r="AC40" s="52" t="str">
        <f t="shared" si="4"/>
        <v/>
      </c>
      <c r="AD40" s="52" t="str">
        <f t="shared" si="5"/>
        <v/>
      </c>
      <c r="AE40" s="52" t="str">
        <f t="shared" si="6"/>
        <v/>
      </c>
      <c r="AF40" s="52" t="str">
        <f t="shared" si="7"/>
        <v/>
      </c>
      <c r="AG40" s="52" t="str">
        <f t="shared" si="8"/>
        <v/>
      </c>
      <c r="AH40" s="52" t="str">
        <f t="shared" si="9"/>
        <v/>
      </c>
      <c r="AI40" s="52" t="str">
        <f t="shared" si="10"/>
        <v/>
      </c>
      <c r="AJ40" s="52" t="str">
        <f t="shared" si="11"/>
        <v/>
      </c>
      <c r="AK40" s="52" t="str">
        <f t="shared" si="12"/>
        <v/>
      </c>
      <c r="AL40" s="52" t="str">
        <f t="shared" si="13"/>
        <v/>
      </c>
      <c r="AM40" s="52" t="str">
        <f t="shared" si="14"/>
        <v/>
      </c>
      <c r="AN40" s="52" t="str">
        <f t="shared" si="15"/>
        <v/>
      </c>
      <c r="AO40" s="52" t="str">
        <f t="shared" si="16"/>
        <v/>
      </c>
      <c r="AP40" s="52" t="str">
        <f t="shared" si="17"/>
        <v/>
      </c>
      <c r="AQ40" s="52">
        <f t="shared" si="18"/>
        <v>0</v>
      </c>
      <c r="AR40" s="493" t="str">
        <f t="shared" si="19"/>
        <v/>
      </c>
    </row>
    <row r="41" spans="2:44" ht="16.5" customHeight="1">
      <c r="B41" s="374"/>
      <c r="C41" s="490"/>
      <c r="D41" s="462" t="str">
        <f>IF(ข้อมูลนร.2!D42="","",ข้อมูลนร.2!D42)</f>
        <v/>
      </c>
      <c r="E41" s="102" t="str">
        <f>IF(วิชา1!BB43="","",วิชา1!BB43)</f>
        <v/>
      </c>
      <c r="F41" s="102" t="str">
        <f>IF(วิชา2!BB43="","",วิชา2!BB43)</f>
        <v/>
      </c>
      <c r="G41" s="102" t="str">
        <f>IF(วิชา3!BB43="","",วิชา3!BB43)</f>
        <v/>
      </c>
      <c r="H41" s="102" t="str">
        <f>IF(วิชา4!BB43="","",วิชา4!BB43)</f>
        <v/>
      </c>
      <c r="I41" s="102" t="str">
        <f>IF(วิชา5!BB43="","",วิชา5!BB43)</f>
        <v/>
      </c>
      <c r="J41" s="102" t="str">
        <f>IF(วิชา6!BB43="","",วิชา6!BB43)</f>
        <v/>
      </c>
      <c r="K41" s="102" t="str">
        <f>IF(วิชา7!BB43="","",วิชา7!BB43)</f>
        <v/>
      </c>
      <c r="L41" s="102" t="str">
        <f>IF(วิชา8!BB43="","",วิชา8!BB43)</f>
        <v/>
      </c>
      <c r="M41" s="102" t="str">
        <f>IF(วิชา9!BB43="","",วิชา9!BB43)</f>
        <v/>
      </c>
      <c r="N41" s="102" t="str">
        <f>IF(วิชา10!BB43="","",วิชา10!BB43)</f>
        <v/>
      </c>
      <c r="O41" s="102" t="str">
        <f>IF(วิชา11!BB43="","",วิชา11!BB43)</f>
        <v/>
      </c>
      <c r="P41" s="102" t="str">
        <f>IF(วิชา12!BB43="","",วิชา12!BB43)</f>
        <v/>
      </c>
      <c r="Q41" s="102" t="str">
        <f>IF(วิชา13!BB43="","",วิชา13!BB43)</f>
        <v/>
      </c>
      <c r="R41" s="102" t="str">
        <f>IF(วิชา14!BB43="","",วิชา14!BB43)</f>
        <v/>
      </c>
      <c r="S41" s="102" t="str">
        <f>IF(วิชา15!BB43="","",วิชา15!BB43)</f>
        <v/>
      </c>
      <c r="T41" s="102" t="str">
        <f>IF(วิชา16!BB43="","",วิชา16!BB43)</f>
        <v/>
      </c>
      <c r="U41" s="102" t="str">
        <f>IF(วิชา17!BB43="","",วิชา17!BB43)</f>
        <v/>
      </c>
      <c r="V41" s="492" t="str">
        <f t="shared" si="0"/>
        <v/>
      </c>
      <c r="W41" s="361"/>
      <c r="X41" s="392"/>
      <c r="Z41" s="52" t="str">
        <f t="shared" si="1"/>
        <v/>
      </c>
      <c r="AA41" s="52" t="str">
        <f t="shared" si="2"/>
        <v/>
      </c>
      <c r="AB41" s="52" t="str">
        <f t="shared" si="3"/>
        <v/>
      </c>
      <c r="AC41" s="52" t="str">
        <f t="shared" si="4"/>
        <v/>
      </c>
      <c r="AD41" s="52" t="str">
        <f t="shared" si="5"/>
        <v/>
      </c>
      <c r="AE41" s="52" t="str">
        <f t="shared" si="6"/>
        <v/>
      </c>
      <c r="AF41" s="52" t="str">
        <f t="shared" si="7"/>
        <v/>
      </c>
      <c r="AG41" s="52" t="str">
        <f t="shared" si="8"/>
        <v/>
      </c>
      <c r="AH41" s="52" t="str">
        <f t="shared" si="9"/>
        <v/>
      </c>
      <c r="AI41" s="52" t="str">
        <f t="shared" si="10"/>
        <v/>
      </c>
      <c r="AJ41" s="52" t="str">
        <f t="shared" si="11"/>
        <v/>
      </c>
      <c r="AK41" s="52" t="str">
        <f t="shared" si="12"/>
        <v/>
      </c>
      <c r="AL41" s="52" t="str">
        <f t="shared" si="13"/>
        <v/>
      </c>
      <c r="AM41" s="52" t="str">
        <f t="shared" si="14"/>
        <v/>
      </c>
      <c r="AN41" s="52" t="str">
        <f t="shared" si="15"/>
        <v/>
      </c>
      <c r="AO41" s="52" t="str">
        <f t="shared" si="16"/>
        <v/>
      </c>
      <c r="AP41" s="52" t="str">
        <f t="shared" si="17"/>
        <v/>
      </c>
      <c r="AQ41" s="52">
        <f t="shared" si="18"/>
        <v>0</v>
      </c>
      <c r="AR41" s="493" t="str">
        <f t="shared" si="19"/>
        <v/>
      </c>
    </row>
    <row r="42" spans="2:44" ht="16.5" customHeight="1">
      <c r="B42" s="374"/>
      <c r="C42" s="490"/>
      <c r="D42" s="462" t="str">
        <f>IF(ข้อมูลนร.2!D43="","",ข้อมูลนร.2!D43)</f>
        <v/>
      </c>
      <c r="E42" s="102" t="str">
        <f>IF(วิชา1!BB44="","",วิชา1!BB44)</f>
        <v/>
      </c>
      <c r="F42" s="102" t="str">
        <f>IF(วิชา2!BB44="","",วิชา2!BB44)</f>
        <v/>
      </c>
      <c r="G42" s="102" t="str">
        <f>IF(วิชา3!BB44="","",วิชา3!BB44)</f>
        <v/>
      </c>
      <c r="H42" s="102" t="str">
        <f>IF(วิชา4!BB44="","",วิชา4!BB44)</f>
        <v/>
      </c>
      <c r="I42" s="102" t="str">
        <f>IF(วิชา5!BB44="","",วิชา5!BB44)</f>
        <v/>
      </c>
      <c r="J42" s="102" t="str">
        <f>IF(วิชา6!BB44="","",วิชา6!BB44)</f>
        <v/>
      </c>
      <c r="K42" s="102" t="str">
        <f>IF(วิชา7!BB44="","",วิชา7!BB44)</f>
        <v/>
      </c>
      <c r="L42" s="102" t="str">
        <f>IF(วิชา8!BB44="","",วิชา8!BB44)</f>
        <v/>
      </c>
      <c r="M42" s="102" t="str">
        <f>IF(วิชา9!BB44="","",วิชา9!BB44)</f>
        <v/>
      </c>
      <c r="N42" s="102" t="str">
        <f>IF(วิชา10!BB44="","",วิชา10!BB44)</f>
        <v/>
      </c>
      <c r="O42" s="102" t="str">
        <f>IF(วิชา11!BB44="","",วิชา11!BB44)</f>
        <v/>
      </c>
      <c r="P42" s="102" t="str">
        <f>IF(วิชา12!BB44="","",วิชา12!BB44)</f>
        <v/>
      </c>
      <c r="Q42" s="102" t="str">
        <f>IF(วิชา13!BB44="","",วิชา13!BB44)</f>
        <v/>
      </c>
      <c r="R42" s="102" t="str">
        <f>IF(วิชา14!BB44="","",วิชา14!BB44)</f>
        <v/>
      </c>
      <c r="S42" s="102" t="str">
        <f>IF(วิชา15!BB44="","",วิชา15!BB44)</f>
        <v/>
      </c>
      <c r="T42" s="102" t="str">
        <f>IF(วิชา16!BB44="","",วิชา16!BB44)</f>
        <v/>
      </c>
      <c r="U42" s="102" t="str">
        <f>IF(วิชา17!BB44="","",วิชา17!BB44)</f>
        <v/>
      </c>
      <c r="V42" s="492" t="str">
        <f t="shared" si="0"/>
        <v/>
      </c>
      <c r="W42" s="361"/>
      <c r="X42" s="392"/>
      <c r="Z42" s="52" t="str">
        <f t="shared" si="1"/>
        <v/>
      </c>
      <c r="AA42" s="52" t="str">
        <f t="shared" si="2"/>
        <v/>
      </c>
      <c r="AB42" s="52" t="str">
        <f t="shared" si="3"/>
        <v/>
      </c>
      <c r="AC42" s="52" t="str">
        <f t="shared" si="4"/>
        <v/>
      </c>
      <c r="AD42" s="52" t="str">
        <f t="shared" si="5"/>
        <v/>
      </c>
      <c r="AE42" s="52" t="str">
        <f t="shared" si="6"/>
        <v/>
      </c>
      <c r="AF42" s="52" t="str">
        <f t="shared" si="7"/>
        <v/>
      </c>
      <c r="AG42" s="52" t="str">
        <f t="shared" si="8"/>
        <v/>
      </c>
      <c r="AH42" s="52" t="str">
        <f t="shared" si="9"/>
        <v/>
      </c>
      <c r="AI42" s="52" t="str">
        <f t="shared" si="10"/>
        <v/>
      </c>
      <c r="AJ42" s="52" t="str">
        <f t="shared" si="11"/>
        <v/>
      </c>
      <c r="AK42" s="52" t="str">
        <f t="shared" si="12"/>
        <v/>
      </c>
      <c r="AL42" s="52" t="str">
        <f t="shared" si="13"/>
        <v/>
      </c>
      <c r="AM42" s="52" t="str">
        <f t="shared" si="14"/>
        <v/>
      </c>
      <c r="AN42" s="52" t="str">
        <f t="shared" si="15"/>
        <v/>
      </c>
      <c r="AO42" s="52" t="str">
        <f t="shared" si="16"/>
        <v/>
      </c>
      <c r="AP42" s="52" t="str">
        <f t="shared" si="17"/>
        <v/>
      </c>
      <c r="AQ42" s="52">
        <f t="shared" si="18"/>
        <v>0</v>
      </c>
      <c r="AR42" s="493" t="str">
        <f t="shared" si="19"/>
        <v/>
      </c>
    </row>
    <row r="43" spans="2:44" ht="16.5" customHeight="1">
      <c r="B43" s="374"/>
      <c r="C43" s="490"/>
      <c r="D43" s="462" t="str">
        <f>IF(ข้อมูลนร.2!D44="","",ข้อมูลนร.2!D44)</f>
        <v/>
      </c>
      <c r="E43" s="102" t="str">
        <f>IF(วิชา1!BB45="","",วิชา1!BB45)</f>
        <v/>
      </c>
      <c r="F43" s="102" t="str">
        <f>IF(วิชา2!BB45="","",วิชา2!BB45)</f>
        <v/>
      </c>
      <c r="G43" s="102" t="str">
        <f>IF(วิชา3!BB45="","",วิชา3!BB45)</f>
        <v/>
      </c>
      <c r="H43" s="102" t="str">
        <f>IF(วิชา4!BB45="","",วิชา4!BB45)</f>
        <v/>
      </c>
      <c r="I43" s="102" t="str">
        <f>IF(วิชา5!BB45="","",วิชา5!BB45)</f>
        <v/>
      </c>
      <c r="J43" s="102" t="str">
        <f>IF(วิชา6!BB45="","",วิชา6!BB45)</f>
        <v/>
      </c>
      <c r="K43" s="102" t="str">
        <f>IF(วิชา7!BB45="","",วิชา7!BB45)</f>
        <v/>
      </c>
      <c r="L43" s="102" t="str">
        <f>IF(วิชา8!BB45="","",วิชา8!BB45)</f>
        <v/>
      </c>
      <c r="M43" s="102" t="str">
        <f>IF(วิชา9!BB45="","",วิชา9!BB45)</f>
        <v/>
      </c>
      <c r="N43" s="102" t="str">
        <f>IF(วิชา10!BB45="","",วิชา10!BB45)</f>
        <v/>
      </c>
      <c r="O43" s="102" t="str">
        <f>IF(วิชา11!BB45="","",วิชา11!BB45)</f>
        <v/>
      </c>
      <c r="P43" s="102" t="str">
        <f>IF(วิชา12!BB45="","",วิชา12!BB45)</f>
        <v/>
      </c>
      <c r="Q43" s="102" t="str">
        <f>IF(วิชา13!BB45="","",วิชา13!BB45)</f>
        <v/>
      </c>
      <c r="R43" s="102" t="str">
        <f>IF(วิชา14!BB45="","",วิชา14!BB45)</f>
        <v/>
      </c>
      <c r="S43" s="102" t="str">
        <f>IF(วิชา15!BB45="","",วิชา15!BB45)</f>
        <v/>
      </c>
      <c r="T43" s="102" t="str">
        <f>IF(วิชา16!BB45="","",วิชา16!BB45)</f>
        <v/>
      </c>
      <c r="U43" s="102" t="str">
        <f>IF(วิชา17!BB45="","",วิชา17!BB45)</f>
        <v/>
      </c>
      <c r="V43" s="492" t="str">
        <f t="shared" si="0"/>
        <v/>
      </c>
      <c r="W43" s="361"/>
      <c r="X43" s="392"/>
      <c r="Z43" s="52" t="str">
        <f t="shared" si="1"/>
        <v/>
      </c>
      <c r="AA43" s="52" t="str">
        <f t="shared" si="2"/>
        <v/>
      </c>
      <c r="AB43" s="52" t="str">
        <f t="shared" si="3"/>
        <v/>
      </c>
      <c r="AC43" s="52" t="str">
        <f t="shared" si="4"/>
        <v/>
      </c>
      <c r="AD43" s="52" t="str">
        <f t="shared" si="5"/>
        <v/>
      </c>
      <c r="AE43" s="52" t="str">
        <f t="shared" si="6"/>
        <v/>
      </c>
      <c r="AF43" s="52" t="str">
        <f t="shared" si="7"/>
        <v/>
      </c>
      <c r="AG43" s="52" t="str">
        <f t="shared" si="8"/>
        <v/>
      </c>
      <c r="AH43" s="52" t="str">
        <f t="shared" si="9"/>
        <v/>
      </c>
      <c r="AI43" s="52" t="str">
        <f t="shared" si="10"/>
        <v/>
      </c>
      <c r="AJ43" s="52" t="str">
        <f t="shared" si="11"/>
        <v/>
      </c>
      <c r="AK43" s="52" t="str">
        <f t="shared" si="12"/>
        <v/>
      </c>
      <c r="AL43" s="52" t="str">
        <f t="shared" si="13"/>
        <v/>
      </c>
      <c r="AM43" s="52" t="str">
        <f t="shared" si="14"/>
        <v/>
      </c>
      <c r="AN43" s="52" t="str">
        <f t="shared" si="15"/>
        <v/>
      </c>
      <c r="AO43" s="52" t="str">
        <f t="shared" si="16"/>
        <v/>
      </c>
      <c r="AP43" s="52" t="str">
        <f t="shared" si="17"/>
        <v/>
      </c>
      <c r="AQ43" s="52">
        <f t="shared" si="18"/>
        <v>0</v>
      </c>
      <c r="AR43" s="493" t="str">
        <f t="shared" si="19"/>
        <v/>
      </c>
    </row>
    <row r="44" spans="2:44" ht="16.5" customHeight="1">
      <c r="B44" s="374"/>
      <c r="C44" s="490"/>
      <c r="D44" s="462" t="str">
        <f>IF(ข้อมูลนร.2!D45="","",ข้อมูลนร.2!D45)</f>
        <v/>
      </c>
      <c r="E44" s="102" t="str">
        <f>IF(วิชา1!BB46="","",วิชา1!BB46)</f>
        <v/>
      </c>
      <c r="F44" s="102" t="str">
        <f>IF(วิชา2!BB46="","",วิชา2!BB46)</f>
        <v/>
      </c>
      <c r="G44" s="102" t="str">
        <f>IF(วิชา3!BB46="","",วิชา3!BB46)</f>
        <v/>
      </c>
      <c r="H44" s="102" t="str">
        <f>IF(วิชา4!BB46="","",วิชา4!BB46)</f>
        <v/>
      </c>
      <c r="I44" s="102" t="str">
        <f>IF(วิชา5!BB46="","",วิชา5!BB46)</f>
        <v/>
      </c>
      <c r="J44" s="102" t="str">
        <f>IF(วิชา6!BB46="","",วิชา6!BB46)</f>
        <v/>
      </c>
      <c r="K44" s="102" t="str">
        <f>IF(วิชา7!BB46="","",วิชา7!BB46)</f>
        <v/>
      </c>
      <c r="L44" s="102" t="str">
        <f>IF(วิชา8!BB46="","",วิชา8!BB46)</f>
        <v/>
      </c>
      <c r="M44" s="102" t="str">
        <f>IF(วิชา9!BB46="","",วิชา9!BB46)</f>
        <v/>
      </c>
      <c r="N44" s="102" t="str">
        <f>IF(วิชา10!BB46="","",วิชา10!BB46)</f>
        <v/>
      </c>
      <c r="O44" s="102" t="str">
        <f>IF(วิชา11!BB46="","",วิชา11!BB46)</f>
        <v/>
      </c>
      <c r="P44" s="102" t="str">
        <f>IF(วิชา12!BB46="","",วิชา12!BB46)</f>
        <v/>
      </c>
      <c r="Q44" s="102" t="str">
        <f>IF(วิชา13!BB46="","",วิชา13!BB46)</f>
        <v/>
      </c>
      <c r="R44" s="102" t="str">
        <f>IF(วิชา14!BB46="","",วิชา14!BB46)</f>
        <v/>
      </c>
      <c r="S44" s="102" t="str">
        <f>IF(วิชา15!BB46="","",วิชา15!BB46)</f>
        <v/>
      </c>
      <c r="T44" s="102" t="str">
        <f>IF(วิชา16!BB46="","",วิชา16!BB46)</f>
        <v/>
      </c>
      <c r="U44" s="102" t="str">
        <f>IF(วิชา17!BB46="","",วิชา17!BB46)</f>
        <v/>
      </c>
      <c r="V44" s="492" t="str">
        <f t="shared" si="0"/>
        <v/>
      </c>
      <c r="W44" s="361"/>
      <c r="X44" s="392"/>
      <c r="Z44" s="52" t="str">
        <f t="shared" si="1"/>
        <v/>
      </c>
      <c r="AA44" s="52" t="str">
        <f t="shared" si="2"/>
        <v/>
      </c>
      <c r="AB44" s="52" t="str">
        <f t="shared" si="3"/>
        <v/>
      </c>
      <c r="AC44" s="52" t="str">
        <f t="shared" si="4"/>
        <v/>
      </c>
      <c r="AD44" s="52" t="str">
        <f t="shared" si="5"/>
        <v/>
      </c>
      <c r="AE44" s="52" t="str">
        <f t="shared" si="6"/>
        <v/>
      </c>
      <c r="AF44" s="52" t="str">
        <f t="shared" si="7"/>
        <v/>
      </c>
      <c r="AG44" s="52" t="str">
        <f t="shared" si="8"/>
        <v/>
      </c>
      <c r="AH44" s="52" t="str">
        <f t="shared" si="9"/>
        <v/>
      </c>
      <c r="AI44" s="52" t="str">
        <f t="shared" si="10"/>
        <v/>
      </c>
      <c r="AJ44" s="52" t="str">
        <f t="shared" si="11"/>
        <v/>
      </c>
      <c r="AK44" s="52" t="str">
        <f t="shared" si="12"/>
        <v/>
      </c>
      <c r="AL44" s="52" t="str">
        <f t="shared" si="13"/>
        <v/>
      </c>
      <c r="AM44" s="52" t="str">
        <f t="shared" si="14"/>
        <v/>
      </c>
      <c r="AN44" s="52" t="str">
        <f t="shared" si="15"/>
        <v/>
      </c>
      <c r="AO44" s="52" t="str">
        <f t="shared" si="16"/>
        <v/>
      </c>
      <c r="AP44" s="52" t="str">
        <f t="shared" si="17"/>
        <v/>
      </c>
      <c r="AQ44" s="52">
        <f t="shared" si="18"/>
        <v>0</v>
      </c>
      <c r="AR44" s="493" t="str">
        <f t="shared" si="19"/>
        <v/>
      </c>
    </row>
    <row r="45" spans="2:44" ht="16.5" customHeight="1">
      <c r="B45" s="374"/>
      <c r="C45" s="490"/>
      <c r="D45" s="462" t="str">
        <f>IF(ข้อมูลนร.2!D46="","",ข้อมูลนร.2!D46)</f>
        <v/>
      </c>
      <c r="E45" s="102" t="str">
        <f>IF(วิชา1!BB47="","",วิชา1!BB47)</f>
        <v/>
      </c>
      <c r="F45" s="102" t="str">
        <f>IF(วิชา2!BB47="","",วิชา2!BB47)</f>
        <v/>
      </c>
      <c r="G45" s="102" t="str">
        <f>IF(วิชา3!BB47="","",วิชา3!BB47)</f>
        <v/>
      </c>
      <c r="H45" s="102" t="str">
        <f>IF(วิชา4!BB47="","",วิชา4!BB47)</f>
        <v/>
      </c>
      <c r="I45" s="102" t="str">
        <f>IF(วิชา5!BB47="","",วิชา5!BB47)</f>
        <v/>
      </c>
      <c r="J45" s="102" t="str">
        <f>IF(วิชา6!BB47="","",วิชา6!BB47)</f>
        <v/>
      </c>
      <c r="K45" s="102" t="str">
        <f>IF(วิชา7!BB47="","",วิชา7!BB47)</f>
        <v/>
      </c>
      <c r="L45" s="102" t="str">
        <f>IF(วิชา8!BB47="","",วิชา8!BB47)</f>
        <v/>
      </c>
      <c r="M45" s="102" t="str">
        <f>IF(วิชา9!BB47="","",วิชา9!BB47)</f>
        <v/>
      </c>
      <c r="N45" s="102" t="str">
        <f>IF(วิชา10!BB47="","",วิชา10!BB47)</f>
        <v/>
      </c>
      <c r="O45" s="102" t="str">
        <f>IF(วิชา11!BB47="","",วิชา11!BB47)</f>
        <v/>
      </c>
      <c r="P45" s="102" t="str">
        <f>IF(วิชา12!BB47="","",วิชา12!BB47)</f>
        <v/>
      </c>
      <c r="Q45" s="102" t="str">
        <f>IF(วิชา13!BB47="","",วิชา13!BB47)</f>
        <v/>
      </c>
      <c r="R45" s="102" t="str">
        <f>IF(วิชา14!BB47="","",วิชา14!BB47)</f>
        <v/>
      </c>
      <c r="S45" s="102" t="str">
        <f>IF(วิชา15!BB47="","",วิชา15!BB47)</f>
        <v/>
      </c>
      <c r="T45" s="102" t="str">
        <f>IF(วิชา16!BB47="","",วิชา16!BB47)</f>
        <v/>
      </c>
      <c r="U45" s="102" t="str">
        <f>IF(วิชา17!BB47="","",วิชา17!BB47)</f>
        <v/>
      </c>
      <c r="V45" s="492" t="str">
        <f t="shared" si="0"/>
        <v/>
      </c>
      <c r="W45" s="361"/>
      <c r="X45" s="392"/>
      <c r="Z45" s="52" t="str">
        <f t="shared" si="1"/>
        <v/>
      </c>
      <c r="AA45" s="52" t="str">
        <f t="shared" si="2"/>
        <v/>
      </c>
      <c r="AB45" s="52" t="str">
        <f t="shared" si="3"/>
        <v/>
      </c>
      <c r="AC45" s="52" t="str">
        <f t="shared" si="4"/>
        <v/>
      </c>
      <c r="AD45" s="52" t="str">
        <f t="shared" si="5"/>
        <v/>
      </c>
      <c r="AE45" s="52" t="str">
        <f t="shared" si="6"/>
        <v/>
      </c>
      <c r="AF45" s="52" t="str">
        <f t="shared" si="7"/>
        <v/>
      </c>
      <c r="AG45" s="52" t="str">
        <f t="shared" si="8"/>
        <v/>
      </c>
      <c r="AH45" s="52" t="str">
        <f t="shared" si="9"/>
        <v/>
      </c>
      <c r="AI45" s="52" t="str">
        <f t="shared" si="10"/>
        <v/>
      </c>
      <c r="AJ45" s="52" t="str">
        <f t="shared" si="11"/>
        <v/>
      </c>
      <c r="AK45" s="52" t="str">
        <f t="shared" si="12"/>
        <v/>
      </c>
      <c r="AL45" s="52" t="str">
        <f t="shared" si="13"/>
        <v/>
      </c>
      <c r="AM45" s="52" t="str">
        <f t="shared" si="14"/>
        <v/>
      </c>
      <c r="AN45" s="52" t="str">
        <f t="shared" si="15"/>
        <v/>
      </c>
      <c r="AO45" s="52" t="str">
        <f t="shared" si="16"/>
        <v/>
      </c>
      <c r="AP45" s="52" t="str">
        <f t="shared" si="17"/>
        <v/>
      </c>
      <c r="AQ45" s="52">
        <f t="shared" si="18"/>
        <v>0</v>
      </c>
      <c r="AR45" s="493" t="str">
        <f t="shared" si="19"/>
        <v/>
      </c>
    </row>
    <row r="46" spans="2:44">
      <c r="B46" s="374"/>
      <c r="C46" s="490"/>
      <c r="D46" s="490"/>
      <c r="E46" s="490"/>
      <c r="F46" s="490"/>
      <c r="G46" s="490"/>
      <c r="H46" s="490"/>
      <c r="I46" s="490"/>
      <c r="J46" s="490"/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176"/>
      <c r="W46" s="490"/>
      <c r="X46" s="374"/>
    </row>
    <row r="47" spans="2:44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480"/>
      <c r="W47" s="374"/>
      <c r="X47" s="374"/>
    </row>
  </sheetData>
  <sheetProtection algorithmName="SHA-512" hashValue="ZJBWkVuiykek/Yl14bktIe08JeL3WfS1UwYwtzx4Q3B9ImSRQvMGaR9f/ikI7ujKDfVMiJwzFWMvI33JLYMSLQ==" saltValue="/nWfWQxv/ZOBa9NXRqZexQ==" spinCount="100000" sheet="1" objects="1" scenarios="1"/>
  <mergeCells count="1">
    <mergeCell ref="D3:V3"/>
  </mergeCells>
  <pageMargins left="0.39370078740157483" right="0.11811023622047245" top="0.35433070866141736" bottom="0.15748031496062992" header="0.19685039370078741" footer="0.19685039370078741"/>
  <pageSetup paperSize="9" orientation="portrait" blackAndWhite="1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SS!$E$3:$E$4</xm:f>
          </x14:formula1>
          <xm:sqref>X6:X45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9" tint="-0.249977111117893"/>
  </sheetPr>
  <dimension ref="B1:P35"/>
  <sheetViews>
    <sheetView showGridLines="0" showRowColHeaders="0" zoomScaleNormal="100" zoomScaleSheetLayoutView="100" workbookViewId="0"/>
  </sheetViews>
  <sheetFormatPr defaultRowHeight="21"/>
  <cols>
    <col min="1" max="1" width="26.25" style="15" customWidth="1"/>
    <col min="2" max="3" width="4.125" style="15" customWidth="1"/>
    <col min="4" max="4" width="9.5" style="15" customWidth="1"/>
    <col min="5" max="5" width="27" style="15" customWidth="1"/>
    <col min="6" max="13" width="6.625" style="15" customWidth="1"/>
    <col min="14" max="14" width="3.875" style="515" customWidth="1"/>
    <col min="15" max="15" width="3.75" style="15" customWidth="1"/>
    <col min="16" max="16384" width="9" style="15"/>
  </cols>
  <sheetData>
    <row r="1" spans="2:15" ht="20.100000000000001" customHeight="1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512"/>
      <c r="O1" s="12"/>
    </row>
    <row r="2" spans="2:15" ht="18" customHeight="1">
      <c r="B2" s="12"/>
      <c r="C2" s="14"/>
      <c r="D2" s="14"/>
      <c r="E2" s="104"/>
      <c r="F2" s="104"/>
      <c r="G2" s="104"/>
      <c r="H2" s="104"/>
      <c r="I2" s="104"/>
      <c r="J2" s="104"/>
      <c r="K2" s="104"/>
      <c r="L2" s="104"/>
      <c r="M2" s="104"/>
      <c r="N2" s="502"/>
      <c r="O2" s="12"/>
    </row>
    <row r="3" spans="2:15" ht="18" customHeight="1">
      <c r="B3" s="12"/>
      <c r="C3" s="14"/>
      <c r="D3" s="14"/>
      <c r="E3" s="772"/>
      <c r="F3" s="772"/>
      <c r="G3" s="772"/>
      <c r="H3" s="772"/>
      <c r="I3" s="772"/>
      <c r="J3" s="772"/>
      <c r="K3" s="772"/>
      <c r="L3" s="772"/>
      <c r="M3" s="513"/>
      <c r="N3" s="502"/>
      <c r="O3" s="12"/>
    </row>
    <row r="4" spans="2:15" ht="19.5" customHeight="1">
      <c r="B4" s="12"/>
      <c r="C4" s="14"/>
      <c r="D4" s="14"/>
      <c r="E4" s="14"/>
      <c r="F4" s="514"/>
      <c r="G4" s="514"/>
      <c r="H4" s="514"/>
      <c r="I4" s="514"/>
      <c r="J4" s="514"/>
      <c r="K4" s="514"/>
      <c r="L4" s="514"/>
      <c r="M4" s="514"/>
      <c r="N4" s="502"/>
      <c r="O4" s="12"/>
    </row>
    <row r="5" spans="2:15" s="505" customFormat="1" ht="19.5" customHeight="1">
      <c r="B5" s="503"/>
      <c r="C5" s="105"/>
      <c r="D5" s="105"/>
      <c r="E5" s="773"/>
      <c r="F5" s="773"/>
      <c r="G5" s="773"/>
      <c r="H5" s="773"/>
      <c r="I5" s="773"/>
      <c r="J5" s="773"/>
      <c r="K5" s="773"/>
      <c r="L5" s="773"/>
      <c r="M5" s="106"/>
      <c r="N5" s="504"/>
      <c r="O5" s="503"/>
    </row>
    <row r="6" spans="2:15" s="505" customFormat="1" ht="24" customHeight="1">
      <c r="B6" s="503"/>
      <c r="C6" s="105"/>
      <c r="D6" s="105"/>
      <c r="E6" s="773" t="s">
        <v>151</v>
      </c>
      <c r="F6" s="773"/>
      <c r="G6" s="773"/>
      <c r="H6" s="773"/>
      <c r="I6" s="773"/>
      <c r="J6" s="773"/>
      <c r="K6" s="773"/>
      <c r="L6" s="773"/>
      <c r="M6" s="106"/>
      <c r="N6" s="504"/>
      <c r="O6" s="503"/>
    </row>
    <row r="7" spans="2:15" s="505" customFormat="1" ht="24" customHeight="1">
      <c r="B7" s="503"/>
      <c r="C7" s="105"/>
      <c r="D7" s="105"/>
      <c r="E7" s="773" t="str">
        <f>"ชั้น"&amp;ข้อมูลพื้นฐาน!T6 &amp;"      "&amp; "ภาคเรียนที่ " &amp;" " &amp;ข้อมูลพื้นฐาน!T5&amp;"     "&amp; "ปีการศึกษา" &amp;" "&amp; ข้อมูลพื้นฐาน!X5</f>
        <v>ชั้นมัธยมศึกษาปีที่  1      ภาคเรียนที่  1     ปีการศึกษา 2566</v>
      </c>
      <c r="F7" s="773"/>
      <c r="G7" s="773"/>
      <c r="H7" s="773"/>
      <c r="I7" s="773"/>
      <c r="J7" s="773"/>
      <c r="K7" s="773"/>
      <c r="L7" s="773"/>
      <c r="M7" s="106"/>
      <c r="N7" s="504"/>
      <c r="O7" s="503"/>
    </row>
    <row r="8" spans="2:15" s="507" customFormat="1" ht="19.5" customHeight="1">
      <c r="B8" s="388"/>
      <c r="C8" s="14"/>
      <c r="D8" s="14"/>
      <c r="E8" s="14"/>
      <c r="F8" s="107"/>
      <c r="G8" s="107"/>
      <c r="H8" s="107"/>
      <c r="I8" s="107"/>
      <c r="J8" s="107"/>
      <c r="K8" s="107"/>
      <c r="L8" s="107"/>
      <c r="M8" s="107"/>
      <c r="N8" s="506"/>
      <c r="O8" s="388"/>
    </row>
    <row r="9" spans="2:15" ht="26.25" customHeight="1">
      <c r="B9" s="12"/>
      <c r="C9" s="14"/>
      <c r="D9" s="771" t="s">
        <v>177</v>
      </c>
      <c r="E9" s="774" t="s">
        <v>9</v>
      </c>
      <c r="F9" s="775" t="s">
        <v>160</v>
      </c>
      <c r="G9" s="775"/>
      <c r="H9" s="775"/>
      <c r="I9" s="775"/>
      <c r="J9" s="775"/>
      <c r="K9" s="775"/>
      <c r="L9" s="775"/>
      <c r="M9" s="775"/>
      <c r="N9" s="502"/>
      <c r="O9" s="12"/>
    </row>
    <row r="10" spans="2:15" ht="30.75" customHeight="1">
      <c r="B10" s="12"/>
      <c r="C10" s="14"/>
      <c r="D10" s="771"/>
      <c r="E10" s="774"/>
      <c r="F10" s="108">
        <v>4</v>
      </c>
      <c r="G10" s="109">
        <v>3.5</v>
      </c>
      <c r="H10" s="108">
        <v>3</v>
      </c>
      <c r="I10" s="109">
        <v>2.5</v>
      </c>
      <c r="J10" s="108">
        <v>2</v>
      </c>
      <c r="K10" s="109">
        <v>1.5</v>
      </c>
      <c r="L10" s="108">
        <v>1</v>
      </c>
      <c r="M10" s="108">
        <v>0</v>
      </c>
      <c r="N10" s="502"/>
      <c r="O10" s="12"/>
    </row>
    <row r="11" spans="2:15" s="44" customFormat="1" ht="22.5" customHeight="1">
      <c r="B11" s="508"/>
      <c r="C11" s="110"/>
      <c r="D11" s="510" t="str">
        <f>IF(กำหนดรายวิชา!E9="","",กำหนดรายวิชา!E9)</f>
        <v>ท11101</v>
      </c>
      <c r="E11" s="511" t="str">
        <f>IF(กำหนดรายวิชา!F9="","",กำหนดรายวิชา!F9)</f>
        <v>ภาษาไทย</v>
      </c>
      <c r="F11" s="108">
        <f>IF(Pสรุปเกรด!$E$6="","",COUNTIF(Pสรุปเกรด!$E$6:$E$45,F10))</f>
        <v>1</v>
      </c>
      <c r="G11" s="108">
        <f>IF(Pสรุปเกรด!$E$6="","",COUNTIF(Pสรุปเกรด!$E$6:$E$45,G10))</f>
        <v>0</v>
      </c>
      <c r="H11" s="108">
        <f>IF(Pสรุปเกรด!$E$6="","",COUNTIF(Pสรุปเกรด!$E$6:$E$45,H10))</f>
        <v>0</v>
      </c>
      <c r="I11" s="108">
        <f>IF(Pสรุปเกรด!$E$6="","",COUNTIF(Pสรุปเกรด!$E$6:$E$45,I10))</f>
        <v>1</v>
      </c>
      <c r="J11" s="108">
        <f>IF(Pสรุปเกรด!$E$6="","",COUNTIF(Pสรุปเกรด!$E$6:$E$45,J10))</f>
        <v>1</v>
      </c>
      <c r="K11" s="108">
        <f>IF(Pสรุปเกรด!$E$6="","",COUNTIF(Pสรุปเกรด!$E$6:$E$45,K10))</f>
        <v>0</v>
      </c>
      <c r="L11" s="108">
        <f>IF(Pสรุปเกรด!$E$6="","",COUNTIF(Pสรุปเกรด!$E$6:$E$45,L10))</f>
        <v>0</v>
      </c>
      <c r="M11" s="108">
        <f>IF(Pสรุปเกรด!$E$6="","",COUNTIF(Pสรุปเกรด!$E$6:$E$45,M10))</f>
        <v>0</v>
      </c>
      <c r="N11" s="509"/>
      <c r="O11" s="508"/>
    </row>
    <row r="12" spans="2:15" s="44" customFormat="1" ht="22.5" customHeight="1">
      <c r="B12" s="508"/>
      <c r="C12" s="110"/>
      <c r="D12" s="510" t="str">
        <f>IF(กำหนดรายวิชา!E10="","",กำหนดรายวิชา!E10)</f>
        <v>ค11101</v>
      </c>
      <c r="E12" s="511" t="str">
        <f>IF(กำหนดรายวิชา!F10="","",กำหนดรายวิชา!F10)</f>
        <v>คณิตศาสตร์</v>
      </c>
      <c r="F12" s="108">
        <f>IF(Pสรุปเกรด!$F$6="","",COUNTIF(Pสรุปเกรด!$F$6:$F$45,F10))</f>
        <v>1</v>
      </c>
      <c r="G12" s="108">
        <f>IF(Pสรุปเกรด!$F$6="","",COUNTIF(Pสรุปเกรด!$F$6:$F$45,G10))</f>
        <v>0</v>
      </c>
      <c r="H12" s="108">
        <f>IF(Pสรุปเกรด!$F$6="","",COUNTIF(Pสรุปเกรด!$F$6:$F$45,H10))</f>
        <v>0</v>
      </c>
      <c r="I12" s="108">
        <f>IF(Pสรุปเกรด!$F$6="","",COUNTIF(Pสรุปเกรด!$F$6:$F$45,I10))</f>
        <v>0</v>
      </c>
      <c r="J12" s="108">
        <f>IF(Pสรุปเกรด!$F$6="","",COUNTIF(Pสรุปเกรด!$F$6:$F$45,J10))</f>
        <v>1</v>
      </c>
      <c r="K12" s="108">
        <f>IF(Pสรุปเกรด!$F$6="","",COUNTIF(Pสรุปเกรด!$F$6:$F$45,K10))</f>
        <v>1</v>
      </c>
      <c r="L12" s="108">
        <f>IF(Pสรุปเกรด!$F$6="","",COUNTIF(Pสรุปเกรด!$F$6:$F$45,L10))</f>
        <v>0</v>
      </c>
      <c r="M12" s="108">
        <f>IF(Pสรุปเกรด!$F$6="","",COUNTIF(Pสรุปเกรด!$F$6:$F$45,M10))</f>
        <v>0</v>
      </c>
      <c r="N12" s="509"/>
      <c r="O12" s="508"/>
    </row>
    <row r="13" spans="2:15" s="44" customFormat="1" ht="22.5" customHeight="1">
      <c r="B13" s="508"/>
      <c r="C13" s="110"/>
      <c r="D13" s="510" t="str">
        <f>IF(กำหนดรายวิชา!E11="","",กำหนดรายวิชา!E11)</f>
        <v>ว11101</v>
      </c>
      <c r="E13" s="511" t="str">
        <f>IF(กำหนดรายวิชา!F11="","",กำหนดรายวิชา!F11)</f>
        <v>วิทยาศาสตร์และเทคโนโลยี</v>
      </c>
      <c r="F13" s="108">
        <f>IF(Pสรุปเกรด!$G$6="","",COUNTIF(Pสรุปเกรด!$G$6:$G$45,F10))</f>
        <v>1</v>
      </c>
      <c r="G13" s="108">
        <f>IF(Pสรุปเกรด!$G$6="","",COUNTIF(Pสรุปเกรด!$G$6:$G$45,G10))</f>
        <v>1</v>
      </c>
      <c r="H13" s="108">
        <f>IF(Pสรุปเกรด!$G$6="","",COUNTIF(Pสรุปเกรด!$G$6:$G$45,H10))</f>
        <v>1</v>
      </c>
      <c r="I13" s="108">
        <f>IF(Pสรุปเกรด!$G$6="","",COUNTIF(Pสรุปเกรด!$G$6:$G$45,I10))</f>
        <v>0</v>
      </c>
      <c r="J13" s="108">
        <f>IF(Pสรุปเกรด!$G$6="","",COUNTIF(Pสรุปเกรด!$G$6:$G$45,J10))</f>
        <v>0</v>
      </c>
      <c r="K13" s="108">
        <f>IF(Pสรุปเกรด!$G$6="","",COUNTIF(Pสรุปเกรด!$G$6:$G$45,K10))</f>
        <v>0</v>
      </c>
      <c r="L13" s="108">
        <f>IF(Pสรุปเกรด!$G$6="","",COUNTIF(Pสรุปเกรด!$G$6:$G$45,L10))</f>
        <v>0</v>
      </c>
      <c r="M13" s="108">
        <f>IF(Pสรุปเกรด!$G$6="","",COUNTIF(Pสรุปเกรด!$G$6:$G$45,M10))</f>
        <v>0</v>
      </c>
      <c r="N13" s="509"/>
      <c r="O13" s="508"/>
    </row>
    <row r="14" spans="2:15" s="44" customFormat="1" ht="22.5" customHeight="1">
      <c r="B14" s="508"/>
      <c r="C14" s="110"/>
      <c r="D14" s="510" t="str">
        <f>IF(กำหนดรายวิชา!E12="","",กำหนดรายวิชา!E12)</f>
        <v>ส11101</v>
      </c>
      <c r="E14" s="511" t="str">
        <f>IF(กำหนดรายวิชา!F12="","",กำหนดรายวิชา!F12)</f>
        <v>สังคมศึกษา ศาสนาและวัฒนธรรม</v>
      </c>
      <c r="F14" s="108">
        <f>IF(Pสรุปเกรด!$H$6="","",COUNTIF(Pสรุปเกรด!$H$6:$H$45,F10))</f>
        <v>1</v>
      </c>
      <c r="G14" s="108">
        <f>IF(Pสรุปเกรด!$H$6="","",COUNTIF(Pสรุปเกรด!$H$6:$H$45,G10))</f>
        <v>1</v>
      </c>
      <c r="H14" s="108">
        <f>IF(Pสรุปเกรด!$H$6="","",COUNTIF(Pสรุปเกรด!$H$6:$H$45,H10))</f>
        <v>1</v>
      </c>
      <c r="I14" s="108">
        <f>IF(Pสรุปเกรด!$H$6="","",COUNTIF(Pสรุปเกรด!$H$6:$H$45,I10))</f>
        <v>0</v>
      </c>
      <c r="J14" s="108">
        <f>IF(Pสรุปเกรด!$H$6="","",COUNTIF(Pสรุปเกรด!$H$6:$H$45,J10))</f>
        <v>0</v>
      </c>
      <c r="K14" s="108">
        <f>IF(Pสรุปเกรด!$H$6="","",COUNTIF(Pสรุปเกรด!$H$6:$H$45,K10))</f>
        <v>0</v>
      </c>
      <c r="L14" s="108">
        <f>IF(Pสรุปเกรด!$H$6="","",COUNTIF(Pสรุปเกรด!$H$6:$H$45,L10))</f>
        <v>0</v>
      </c>
      <c r="M14" s="108">
        <f>IF(Pสรุปเกรด!$H$6="","",COUNTIF(Pสรุปเกรด!$H$6:$H$45,M10))</f>
        <v>0</v>
      </c>
      <c r="N14" s="509"/>
      <c r="O14" s="508"/>
    </row>
    <row r="15" spans="2:15" s="44" customFormat="1" ht="22.5" customHeight="1">
      <c r="B15" s="508"/>
      <c r="C15" s="110"/>
      <c r="D15" s="510" t="str">
        <f>IF(กำหนดรายวิชา!E13="","",กำหนดรายวิชา!E13)</f>
        <v>ส11102</v>
      </c>
      <c r="E15" s="511" t="str">
        <f>IF(กำหนดรายวิชา!F13="","",กำหนดรายวิชา!F13)</f>
        <v>ประวัติศาสตร์</v>
      </c>
      <c r="F15" s="108">
        <f>IF(Pสรุปเกรด!$I$6="","",COUNTIF(Pสรุปเกรด!$I$6:$I$45,F10))</f>
        <v>2</v>
      </c>
      <c r="G15" s="108">
        <f>IF(Pสรุปเกรด!$I$6="","",COUNTIF(Pสรุปเกรด!$I$6:$I$45,G10))</f>
        <v>1</v>
      </c>
      <c r="H15" s="108">
        <f>IF(Pสรุปเกรด!$I$6="","",COUNTIF(Pสรุปเกรด!$I$6:$I$45,H10))</f>
        <v>0</v>
      </c>
      <c r="I15" s="108">
        <f>IF(Pสรุปเกรด!$I$6="","",COUNTIF(Pสรุปเกรด!$I$6:$I$45,I10))</f>
        <v>0</v>
      </c>
      <c r="J15" s="108">
        <f>IF(Pสรุปเกรด!$I$6="","",COUNTIF(Pสรุปเกรด!$I$6:$I$45,J10))</f>
        <v>0</v>
      </c>
      <c r="K15" s="108">
        <f>IF(Pสรุปเกรด!$I$6="","",COUNTIF(Pสรุปเกรด!$I$6:$I$45,K10))</f>
        <v>0</v>
      </c>
      <c r="L15" s="108">
        <f>IF(Pสรุปเกรด!$I$6="","",COUNTIF(Pสรุปเกรด!$I$6:$I$45,L10))</f>
        <v>0</v>
      </c>
      <c r="M15" s="108">
        <f>IF(Pสรุปเกรด!$I$6="","",COUNTIF(Pสรุปเกรด!$I$6:$I$45,M10))</f>
        <v>0</v>
      </c>
      <c r="N15" s="509"/>
      <c r="O15" s="508"/>
    </row>
    <row r="16" spans="2:15" s="44" customFormat="1" ht="22.5" customHeight="1">
      <c r="B16" s="508"/>
      <c r="C16" s="110"/>
      <c r="D16" s="510" t="str">
        <f>IF(กำหนดรายวิชา!E14="","",กำหนดรายวิชา!E14)</f>
        <v>พ11101</v>
      </c>
      <c r="E16" s="511" t="str">
        <f>IF(กำหนดรายวิชา!F14="","",กำหนดรายวิชา!F14)</f>
        <v>สุขศึกษาและพลศึกษา</v>
      </c>
      <c r="F16" s="108">
        <f>IF(Pสรุปเกรด!$J$6="","",COUNTIF(Pสรุปเกรด!$J$6:$J$45,F10))</f>
        <v>1</v>
      </c>
      <c r="G16" s="108">
        <f>IF(Pสรุปเกรด!$J$6="","",COUNTIF(Pสรุปเกรด!$J$6:$J$45,G10))</f>
        <v>1</v>
      </c>
      <c r="H16" s="108">
        <f>IF(Pสรุปเกรด!$J$6="","",COUNTIF(Pสรุปเกรด!$J$6:$J$45,H10))</f>
        <v>1</v>
      </c>
      <c r="I16" s="108">
        <f>IF(Pสรุปเกรด!$J$6="","",COUNTIF(Pสรุปเกรด!$J$6:$J$45,I10))</f>
        <v>0</v>
      </c>
      <c r="J16" s="108">
        <f>IF(Pสรุปเกรด!$J$6="","",COUNTIF(Pสรุปเกรด!$J$6:$J$45,J10))</f>
        <v>0</v>
      </c>
      <c r="K16" s="108">
        <f>IF(Pสรุปเกรด!$J$6="","",COUNTIF(Pสรุปเกรด!$J$6:$J$45,K10))</f>
        <v>0</v>
      </c>
      <c r="L16" s="108">
        <f>IF(Pสรุปเกรด!$J$6="","",COUNTIF(Pสรุปเกรด!$J$6:$J$45,L10))</f>
        <v>0</v>
      </c>
      <c r="M16" s="108">
        <f>IF(Pสรุปเกรด!$J$6="","",COUNTIF(Pสรุปเกรด!$J$6:$J$45,M10))</f>
        <v>0</v>
      </c>
      <c r="N16" s="509"/>
      <c r="O16" s="508"/>
    </row>
    <row r="17" spans="2:15" s="44" customFormat="1" ht="22.5" customHeight="1">
      <c r="B17" s="508"/>
      <c r="C17" s="110"/>
      <c r="D17" s="510" t="str">
        <f>IF(กำหนดรายวิชา!E15="","",กำหนดรายวิชา!E15)</f>
        <v>ศ11101</v>
      </c>
      <c r="E17" s="511" t="str">
        <f>IF(กำหนดรายวิชา!F15="","",กำหนดรายวิชา!F15)</f>
        <v>ศิลปะ</v>
      </c>
      <c r="F17" s="108">
        <f>IF(Pสรุปเกรด!$K$6="","",COUNTIF(Pสรุปเกรด!$K$6:$K$45,F10))</f>
        <v>1</v>
      </c>
      <c r="G17" s="108">
        <f>IF(Pสรุปเกรด!$K$6="","",COUNTIF(Pสรุปเกรด!$K$6:$K$45,G10))</f>
        <v>1</v>
      </c>
      <c r="H17" s="108">
        <f>IF(Pสรุปเกรด!$K$6="","",COUNTIF(Pสรุปเกรด!$K$6:$K$45,H10))</f>
        <v>1</v>
      </c>
      <c r="I17" s="108">
        <f>IF(Pสรุปเกรด!$K$6="","",COUNTIF(Pสรุปเกรด!$K$6:$K$45,I10))</f>
        <v>0</v>
      </c>
      <c r="J17" s="108">
        <f>IF(Pสรุปเกรด!$K$6="","",COUNTIF(Pสรุปเกรด!$K$6:$K$45,J10))</f>
        <v>0</v>
      </c>
      <c r="K17" s="108">
        <f>IF(Pสรุปเกรด!$K$6="","",COUNTIF(Pสรุปเกรด!$K$6:$K$45,K10))</f>
        <v>0</v>
      </c>
      <c r="L17" s="108">
        <f>IF(Pสรุปเกรด!$K$6="","",COUNTIF(Pสรุปเกรด!$K$6:$K$45,L10))</f>
        <v>0</v>
      </c>
      <c r="M17" s="108">
        <f>IF(Pสรุปเกรด!$K$6="","",COUNTIF(Pสรุปเกรด!$K$6:$K$45,M10))</f>
        <v>0</v>
      </c>
      <c r="N17" s="509"/>
      <c r="O17" s="508"/>
    </row>
    <row r="18" spans="2:15" s="44" customFormat="1" ht="22.5" customHeight="1">
      <c r="B18" s="508"/>
      <c r="C18" s="110"/>
      <c r="D18" s="510" t="str">
        <f>IF(กำหนดรายวิชา!E16="","",กำหนดรายวิชา!E16)</f>
        <v>ง11101</v>
      </c>
      <c r="E18" s="511" t="str">
        <f>IF(กำหนดรายวิชา!F16="","",กำหนดรายวิชา!F16)</f>
        <v>การงานอาชีพ</v>
      </c>
      <c r="F18" s="108">
        <f>IF(Pสรุปเกรด!$L$6="","",COUNTIF(Pสรุปเกรด!$L$6:$L$45,F10))</f>
        <v>1</v>
      </c>
      <c r="G18" s="108">
        <f>IF(Pสรุปเกรด!$L$6="","",COUNTIF(Pสรุปเกรด!$L$6:$L$45,G10))</f>
        <v>1</v>
      </c>
      <c r="H18" s="108">
        <f>IF(Pสรุปเกรด!$L$6="","",COUNTIF(Pสรุปเกรด!$L$6:$L$45,H10))</f>
        <v>1</v>
      </c>
      <c r="I18" s="108">
        <f>IF(Pสรุปเกรด!$L$6="","",COUNTIF(Pสรุปเกรด!$L$6:$L$45,I10))</f>
        <v>0</v>
      </c>
      <c r="J18" s="108">
        <f>IF(Pสรุปเกรด!$L$6="","",COUNTIF(Pสรุปเกรด!$L$6:$L$45,J10))</f>
        <v>0</v>
      </c>
      <c r="K18" s="108">
        <f>IF(Pสรุปเกรด!$L$6="","",COUNTIF(Pสรุปเกรด!$L$6:$L$45,K10))</f>
        <v>0</v>
      </c>
      <c r="L18" s="108">
        <f>IF(Pสรุปเกรด!$L$6="","",COUNTIF(Pสรุปเกรด!$L$6:$L$45,L10))</f>
        <v>0</v>
      </c>
      <c r="M18" s="108">
        <f>IF(Pสรุปเกรด!$L$6="","",COUNTIF(Pสรุปเกรด!$L$6:$L$45,M10))</f>
        <v>0</v>
      </c>
      <c r="N18" s="509"/>
      <c r="O18" s="508"/>
    </row>
    <row r="19" spans="2:15" s="44" customFormat="1" ht="22.5" customHeight="1">
      <c r="B19" s="508"/>
      <c r="C19" s="110"/>
      <c r="D19" s="510" t="str">
        <f>IF(กำหนดรายวิชา!E17="","",กำหนดรายวิชา!E17)</f>
        <v>อ11101</v>
      </c>
      <c r="E19" s="511" t="str">
        <f>IF(กำหนดรายวิชา!F17="","",กำหนดรายวิชา!F17)</f>
        <v>ภาษาอังกฤษพื้นฐาน</v>
      </c>
      <c r="F19" s="108">
        <f>IF(Pสรุปเกรด!$M$6="","",COUNTIF(Pสรุปเกรด!$M$6:$M$45,F10))</f>
        <v>1</v>
      </c>
      <c r="G19" s="108">
        <f>IF(Pสรุปเกรด!$M$6="","",COUNTIF(Pสรุปเกรด!$M$6:$M$45,G10))</f>
        <v>0</v>
      </c>
      <c r="H19" s="108">
        <f>IF(Pสรุปเกรด!$M$6="","",COUNTIF(Pสรุปเกรด!$M$6:$M$45,H10))</f>
        <v>0</v>
      </c>
      <c r="I19" s="108">
        <f>IF(Pสรุปเกรด!$M$6="","",COUNTIF(Pสรุปเกรด!$M$6:$M$45,I10))</f>
        <v>1</v>
      </c>
      <c r="J19" s="108">
        <f>IF(Pสรุปเกรด!$M$6="","",COUNTIF(Pสรุปเกรด!$M$6:$M$45,J10))</f>
        <v>1</v>
      </c>
      <c r="K19" s="108">
        <f>IF(Pสรุปเกรด!$M$6="","",COUNTIF(Pสรุปเกรด!$M$6:$M$45,K10))</f>
        <v>0</v>
      </c>
      <c r="L19" s="108">
        <f>IF(Pสรุปเกรด!$M$6="","",COUNTIF(Pสรุปเกรด!$M$6:$M$45,L10))</f>
        <v>0</v>
      </c>
      <c r="M19" s="108">
        <f>IF(Pสรุปเกรด!$M$6="","",COUNTIF(Pสรุปเกรด!$M$6:$M$45,M10))</f>
        <v>0</v>
      </c>
      <c r="N19" s="509"/>
      <c r="O19" s="508"/>
    </row>
    <row r="20" spans="2:15" s="44" customFormat="1" ht="22.5" customHeight="1">
      <c r="B20" s="508"/>
      <c r="C20" s="110"/>
      <c r="D20" s="510">
        <f>IF(กำหนดรายวิชา!E18="","",กำหนดรายวิชา!E18)</f>
        <v>10</v>
      </c>
      <c r="E20" s="511">
        <f>IF(กำหนดรายวิชา!F18="","",กำหนดรายวิชา!F18)</f>
        <v>10</v>
      </c>
      <c r="F20" s="108">
        <f>IF(Pสรุปเกรด!$N$6="","",COUNTIF(Pสรุปเกรด!$N$6:$N$45,F10))</f>
        <v>1</v>
      </c>
      <c r="G20" s="108">
        <f>IF(Pสรุปเกรด!$N$6="","",COUNTIF(Pสรุปเกรด!$N$6:$N$45,G10))</f>
        <v>0</v>
      </c>
      <c r="H20" s="108">
        <f>IF(Pสรุปเกรด!$N$6="","",COUNTIF(Pสรุปเกรด!$N$6:$N$45,H10))</f>
        <v>0</v>
      </c>
      <c r="I20" s="108">
        <f>IF(Pสรุปเกรด!$N$6="","",COUNTIF(Pสรุปเกรด!$N$6:$N$45,I10))</f>
        <v>0</v>
      </c>
      <c r="J20" s="108">
        <f>IF(Pสรุปเกรด!$N$6="","",COUNTIF(Pสรุปเกรด!$N$6:$N$45,J10))</f>
        <v>1</v>
      </c>
      <c r="K20" s="108">
        <f>IF(Pสรุปเกรด!$N$6="","",COUNTIF(Pสรุปเกรด!$N$6:$N$45,K10))</f>
        <v>1</v>
      </c>
      <c r="L20" s="108">
        <f>IF(Pสรุปเกรด!$N$6="","",COUNTIF(Pสรุปเกรด!$N$6:$N$45,L10))</f>
        <v>0</v>
      </c>
      <c r="M20" s="108">
        <f>IF(Pสรุปเกรด!$N$6="","",COUNTIF(Pสรุปเกรด!$N$6:$N$45,M10))</f>
        <v>0</v>
      </c>
      <c r="N20" s="509"/>
      <c r="O20" s="508"/>
    </row>
    <row r="21" spans="2:15" s="44" customFormat="1" ht="22.5" customHeight="1">
      <c r="B21" s="508"/>
      <c r="C21" s="110"/>
      <c r="D21" s="510">
        <f>IF(กำหนดรายวิชา!E19="","",กำหนดรายวิชา!E19)</f>
        <v>11</v>
      </c>
      <c r="E21" s="511">
        <f>IF(กำหนดรายวิชา!F19="","",กำหนดรายวิชา!F19)</f>
        <v>11</v>
      </c>
      <c r="F21" s="108">
        <f>IF(Pสรุปเกรด!$O$6="","",COUNTIF(Pสรุปเกรด!$O$6:$O$45,F10))</f>
        <v>1</v>
      </c>
      <c r="G21" s="108">
        <f>IF(Pสรุปเกรด!$O$6="","",COUNTIF(Pสรุปเกรด!$O$6:$O$45,G10))</f>
        <v>0</v>
      </c>
      <c r="H21" s="108">
        <f>IF(Pสรุปเกรด!$O$6="","",COUNTIF(Pสรุปเกรด!$O$6:$O$45,H10))</f>
        <v>0</v>
      </c>
      <c r="I21" s="108">
        <f>IF(Pสรุปเกรด!$O$6="","",COUNTIF(Pสรุปเกรด!$O$6:$O$45,I10))</f>
        <v>0</v>
      </c>
      <c r="J21" s="108">
        <f>IF(Pสรุปเกรด!$O$6="","",COUNTIF(Pสรุปเกรด!$O$6:$O$45,J10))</f>
        <v>1</v>
      </c>
      <c r="K21" s="108">
        <f>IF(Pสรุปเกรด!$O$6="","",COUNTIF(Pสรุปเกรด!$O$6:$O$45,K10))</f>
        <v>1</v>
      </c>
      <c r="L21" s="108">
        <f>IF(Pสรุปเกรด!$O$6="","",COUNTIF(Pสรุปเกรด!$O$6:$O$45,L10))</f>
        <v>0</v>
      </c>
      <c r="M21" s="108">
        <f>IF(Pสรุปเกรด!$O$6="","",COUNTIF(Pสรุปเกรด!$O$6:$O$45,M10))</f>
        <v>0</v>
      </c>
      <c r="N21" s="509"/>
      <c r="O21" s="508"/>
    </row>
    <row r="22" spans="2:15" s="44" customFormat="1" ht="22.5" customHeight="1">
      <c r="B22" s="508"/>
      <c r="C22" s="474"/>
      <c r="D22" s="510">
        <f>IF(กำหนดรายวิชา!E20="","",กำหนดรายวิชา!E20)</f>
        <v>12</v>
      </c>
      <c r="E22" s="511">
        <f>IF(กำหนดรายวิชา!F20="","",กำหนดรายวิชา!F20)</f>
        <v>12</v>
      </c>
      <c r="F22" s="108">
        <f>IF(Pสรุปเกรด!$P$6="","",COUNTIF(Pสรุปเกรด!$P$6:$P$45,F10))</f>
        <v>1</v>
      </c>
      <c r="G22" s="108">
        <f>IF(Pสรุปเกรด!$P$6="","",COUNTIF(Pสรุปเกรด!$P$6:$P$45,G10))</f>
        <v>0</v>
      </c>
      <c r="H22" s="108">
        <f>IF(Pสรุปเกรด!$P$6="","",COUNTIF(Pสรุปเกรด!$P$6:$P$45,H10))</f>
        <v>0</v>
      </c>
      <c r="I22" s="108">
        <f>IF(Pสรุปเกรด!$P$6="","",COUNTIF(Pสรุปเกรด!$P$6:$P$45,I10))</f>
        <v>0</v>
      </c>
      <c r="J22" s="108">
        <f>IF(Pสรุปเกรด!$P$6="","",COUNTIF(Pสรุปเกรด!$P$6:$P$45,J10))</f>
        <v>1</v>
      </c>
      <c r="K22" s="108">
        <f>IF(Pสรุปเกรด!$P$6="","",COUNTIF(Pสรุปเกรด!$P$6:$P$45,K10))</f>
        <v>1</v>
      </c>
      <c r="L22" s="108">
        <f>IF(Pสรุปเกรด!$P$6="","",COUNTIF(Pสรุปเกรด!$P$6:$P$45,L10))</f>
        <v>0</v>
      </c>
      <c r="M22" s="108">
        <f>IF(Pสรุปเกรด!$P$6="","",COUNTIF(Pสรุปเกรด!$P$6:$P$45,M10))</f>
        <v>0</v>
      </c>
      <c r="N22" s="509"/>
      <c r="O22" s="508"/>
    </row>
    <row r="23" spans="2:15" s="44" customFormat="1" ht="22.5" customHeight="1">
      <c r="B23" s="508"/>
      <c r="C23" s="110"/>
      <c r="D23" s="510">
        <f>IF(กำหนดรายวิชา!E21="","",กำหนดรายวิชา!E21)</f>
        <v>13</v>
      </c>
      <c r="E23" s="511">
        <f>IF(กำหนดรายวิชา!F21="","",กำหนดรายวิชา!F21)</f>
        <v>13</v>
      </c>
      <c r="F23" s="108">
        <f>IF(Pสรุปเกรด!$Q$6="","",COUNTIF(Pสรุปเกรด!$Q$6:$Q$45,F10))</f>
        <v>1</v>
      </c>
      <c r="G23" s="108">
        <f>IF(Pสรุปเกรด!$Q$6="","",COUNTIF(Pสรุปเกรด!$Q$6:$Q$45,G10))</f>
        <v>0</v>
      </c>
      <c r="H23" s="108">
        <f>IF(Pสรุปเกรด!$Q$6="","",COUNTIF(Pสรุปเกรด!$Q$6:$Q$45,H10))</f>
        <v>0</v>
      </c>
      <c r="I23" s="108">
        <f>IF(Pสรุปเกรด!$Q$6="","",COUNTIF(Pสรุปเกรด!$Q$6:$Q$45,I10))</f>
        <v>0</v>
      </c>
      <c r="J23" s="108">
        <f>IF(Pสรุปเกรด!$Q$6="","",COUNTIF(Pสรุปเกรด!$Q$6:$Q$45,J10))</f>
        <v>1</v>
      </c>
      <c r="K23" s="108">
        <f>IF(Pสรุปเกรด!$Q$6="","",COUNTIF(Pสรุปเกรด!$Q$6:$Q$45,K10))</f>
        <v>1</v>
      </c>
      <c r="L23" s="108">
        <f>IF(Pสรุปเกรด!$Q$6="","",COUNTIF(Pสรุปเกรด!$Q$6:$Q$45,L10))</f>
        <v>0</v>
      </c>
      <c r="M23" s="108">
        <f>IF(Pสรุปเกรด!$Q$6="","",COUNTIF(Pสรุปเกรด!$Q$6:$Q$45,M10))</f>
        <v>0</v>
      </c>
      <c r="N23" s="509"/>
      <c r="O23" s="508"/>
    </row>
    <row r="24" spans="2:15" s="44" customFormat="1" ht="22.5" customHeight="1">
      <c r="B24" s="508"/>
      <c r="C24" s="110"/>
      <c r="D24" s="510">
        <f>IF(กำหนดรายวิชา!E22="","",กำหนดรายวิชา!E22)</f>
        <v>14</v>
      </c>
      <c r="E24" s="511">
        <f>IF(กำหนดรายวิชา!F22="","",กำหนดรายวิชา!F22)</f>
        <v>14</v>
      </c>
      <c r="F24" s="108">
        <f>IF(Pสรุปเกรด!$R$6="","",COUNTIF(Pสรุปเกรด!$R$6:$R$45,F10))</f>
        <v>1</v>
      </c>
      <c r="G24" s="108">
        <f>IF(Pสรุปเกรด!$R$6="","",COUNTIF(Pสรุปเกรด!$R$6:$R$45,G10))</f>
        <v>0</v>
      </c>
      <c r="H24" s="108">
        <f>IF(Pสรุปเกรด!$R$6="","",COUNTIF(Pสรุปเกรด!$R$6:$R$45,H10))</f>
        <v>0</v>
      </c>
      <c r="I24" s="108">
        <f>IF(Pสรุปเกรด!$R$6="","",COUNTIF(Pสรุปเกรด!$R$6:$R$45,I10))</f>
        <v>0</v>
      </c>
      <c r="J24" s="108">
        <f>IF(Pสรุปเกรด!$R$6="","",COUNTIF(Pสรุปเกรด!$R$6:$R$45,J10))</f>
        <v>1</v>
      </c>
      <c r="K24" s="108">
        <f>IF(Pสรุปเกรด!$R$6="","",COUNTIF(Pสรุปเกรด!$R$6:$R$45,K10))</f>
        <v>1</v>
      </c>
      <c r="L24" s="108">
        <f>IF(Pสรุปเกรด!$R$6="","",COUNTIF(Pสรุปเกรด!$R$6:$R$45,L10))</f>
        <v>0</v>
      </c>
      <c r="M24" s="108">
        <f>IF(Pสรุปเกรด!$R$6="","",COUNTIF(Pสรุปเกรด!$R$6:$R$45,M10))</f>
        <v>0</v>
      </c>
      <c r="N24" s="509"/>
      <c r="O24" s="508"/>
    </row>
    <row r="25" spans="2:15" s="44" customFormat="1" ht="22.5" customHeight="1">
      <c r="B25" s="508"/>
      <c r="C25" s="110"/>
      <c r="D25" s="510">
        <f>IF(กำหนดรายวิชา!E23="","",กำหนดรายวิชา!E23)</f>
        <v>15</v>
      </c>
      <c r="E25" s="511">
        <f>IF(กำหนดรายวิชา!F23="","",กำหนดรายวิชา!F23)</f>
        <v>15</v>
      </c>
      <c r="F25" s="108">
        <f>IF($D$25="","",COUNTIF(Pสรุปเกรด!$S$6:$S$45,F10))</f>
        <v>1</v>
      </c>
      <c r="G25" s="108">
        <f>IF($D$25="","",COUNTIF(Pสรุปเกรด!$S$6:$S$45,G10))</f>
        <v>0</v>
      </c>
      <c r="H25" s="108">
        <f>IF($D$25="","",COUNTIF(Pสรุปเกรด!$S$6:$S$45,H10))</f>
        <v>0</v>
      </c>
      <c r="I25" s="108">
        <f>IF($D$25="","",COUNTIF(Pสรุปเกรด!$S$6:$S$45,I10))</f>
        <v>1</v>
      </c>
      <c r="J25" s="108">
        <f>IF($D$25="","",COUNTIF(Pสรุปเกรด!$S$6:$S$45,J10))</f>
        <v>1</v>
      </c>
      <c r="K25" s="108">
        <f>IF($D$25="","",COUNTIF(Pสรุปเกรด!$S$6:$S$45,K10))</f>
        <v>0</v>
      </c>
      <c r="L25" s="108">
        <f>IF($D$25="","",COUNTIF(Pสรุปเกรด!$S$6:$S$45,L10))</f>
        <v>0</v>
      </c>
      <c r="M25" s="108">
        <f>IF($D$25="","",COUNTIF(Pสรุปเกรด!$S$6:$S$45,M10))</f>
        <v>0</v>
      </c>
      <c r="N25" s="509"/>
      <c r="O25" s="508"/>
    </row>
    <row r="26" spans="2:15" s="44" customFormat="1" ht="22.5" customHeight="1">
      <c r="B26" s="508"/>
      <c r="C26" s="110"/>
      <c r="D26" s="510">
        <f>IF(กำหนดรายวิชา!E24="","",กำหนดรายวิชา!E24)</f>
        <v>16</v>
      </c>
      <c r="E26" s="511">
        <f>IF(กำหนดรายวิชา!F24="","",กำหนดรายวิชา!F24)</f>
        <v>16</v>
      </c>
      <c r="F26" s="108">
        <f>IF($D$26="","",COUNTIF(Pสรุปเกรด!$T$6:$T$45,F10))</f>
        <v>1</v>
      </c>
      <c r="G26" s="108">
        <f>IF($D$26="","",COUNTIF(Pสรุปเกรด!$T$6:$T$45,G10))</f>
        <v>0</v>
      </c>
      <c r="H26" s="108">
        <f>IF($D$26="","",COUNTIF(Pสรุปเกรด!$T$6:$T$45,H10))</f>
        <v>0</v>
      </c>
      <c r="I26" s="108">
        <f>IF($D$26="","",COUNTIF(Pสรุปเกรด!$T$6:$T$45,I10))</f>
        <v>1</v>
      </c>
      <c r="J26" s="108">
        <f>IF($D$26="","",COUNTIF(Pสรุปเกรด!$T$6:$T$45,J10))</f>
        <v>1</v>
      </c>
      <c r="K26" s="108">
        <f>IF($D$26="","",COUNTIF(Pสรุปเกรด!$T$6:$T$45,K10))</f>
        <v>0</v>
      </c>
      <c r="L26" s="108">
        <f>IF($D$26="","",COUNTIF(Pสรุปเกรด!$T$6:$T$45,L10))</f>
        <v>0</v>
      </c>
      <c r="M26" s="108">
        <f>IF($D$26="","",COUNTIF(Pสรุปเกรด!$T$6:$T$45,M10))</f>
        <v>0</v>
      </c>
      <c r="N26" s="509"/>
      <c r="O26" s="508"/>
    </row>
    <row r="27" spans="2:15" s="44" customFormat="1" ht="22.5" customHeight="1">
      <c r="B27" s="508"/>
      <c r="C27" s="110"/>
      <c r="D27" s="510">
        <f>IF(กำหนดรายวิชา!E25="","",กำหนดรายวิชา!E25)</f>
        <v>17</v>
      </c>
      <c r="E27" s="511">
        <f>IF(กำหนดรายวิชา!F25="","",กำหนดรายวิชา!F25)</f>
        <v>17</v>
      </c>
      <c r="F27" s="108">
        <f>IF($D$27="","",COUNTIF(Pสรุปเกรด!$U$6:$U$45,F10))</f>
        <v>0</v>
      </c>
      <c r="G27" s="108">
        <f>IF($D$27="","",COUNTIF(Pสรุปเกรด!$U$6:$U$45,G10))</f>
        <v>0</v>
      </c>
      <c r="H27" s="108">
        <f>IF($D$27="","",COUNTIF(Pสรุปเกรด!$U$6:$U$45,H10))</f>
        <v>1</v>
      </c>
      <c r="I27" s="108">
        <f>IF($D$27="","",COUNTIF(Pสรุปเกรด!$U$6:$U$45,I10))</f>
        <v>1</v>
      </c>
      <c r="J27" s="108">
        <f>IF($D$27="","",COUNTIF(Pสรุปเกรด!$U$6:$U$45,J10))</f>
        <v>1</v>
      </c>
      <c r="K27" s="108">
        <f>IF($D$27="","",COUNTIF(Pสรุปเกรด!$U$6:$U$45,K10))</f>
        <v>0</v>
      </c>
      <c r="L27" s="108">
        <f>IF($D$27="","",COUNTIF(Pสรุปเกรด!$U$6:$U$45,L10))</f>
        <v>0</v>
      </c>
      <c r="M27" s="108">
        <f>IF($D$27="","",COUNTIF(Pสรุปเกรด!$U$6:$U$45,M10))</f>
        <v>0</v>
      </c>
      <c r="N27" s="509"/>
      <c r="O27" s="508"/>
    </row>
    <row r="28" spans="2:15" s="44" customFormat="1" ht="22.5" customHeight="1">
      <c r="B28" s="508"/>
      <c r="C28" s="110"/>
      <c r="D28" s="111"/>
      <c r="E28" s="112"/>
      <c r="F28" s="108"/>
      <c r="G28" s="108"/>
      <c r="H28" s="108"/>
      <c r="I28" s="108"/>
      <c r="J28" s="108"/>
      <c r="K28" s="108"/>
      <c r="L28" s="108"/>
      <c r="M28" s="108"/>
      <c r="N28" s="509"/>
      <c r="O28" s="508"/>
    </row>
    <row r="29" spans="2:15" s="44" customFormat="1" ht="22.5" customHeight="1">
      <c r="B29" s="508"/>
      <c r="C29" s="110"/>
      <c r="D29" s="113"/>
      <c r="E29" s="113"/>
      <c r="F29" s="114"/>
      <c r="G29" s="114"/>
      <c r="H29" s="114"/>
      <c r="I29" s="114"/>
      <c r="J29" s="114"/>
      <c r="K29" s="114"/>
      <c r="L29" s="114"/>
      <c r="M29" s="114"/>
      <c r="N29" s="509"/>
      <c r="O29" s="508"/>
    </row>
    <row r="30" spans="2:15" s="44" customFormat="1" ht="22.5" customHeight="1">
      <c r="B30" s="508"/>
      <c r="C30" s="110"/>
      <c r="D30" s="113"/>
      <c r="E30" s="113"/>
      <c r="F30" s="114"/>
      <c r="G30" s="114"/>
      <c r="H30" s="114"/>
      <c r="I30" s="114"/>
      <c r="J30" s="114"/>
      <c r="K30" s="114"/>
      <c r="L30" s="114"/>
      <c r="M30" s="114"/>
      <c r="N30" s="509"/>
      <c r="O30" s="508"/>
    </row>
    <row r="31" spans="2:15" s="44" customFormat="1" ht="22.5" customHeight="1">
      <c r="B31" s="508"/>
      <c r="C31" s="110"/>
      <c r="D31" s="113"/>
      <c r="E31" s="113"/>
      <c r="F31" s="114"/>
      <c r="G31" s="114"/>
      <c r="H31" s="114"/>
      <c r="I31" s="114"/>
      <c r="J31" s="114"/>
      <c r="K31" s="114"/>
      <c r="L31" s="114"/>
      <c r="M31" s="114"/>
      <c r="N31" s="509"/>
      <c r="O31" s="508"/>
    </row>
    <row r="32" spans="2:15" s="44" customFormat="1" ht="22.5" customHeight="1">
      <c r="B32" s="508"/>
      <c r="C32" s="110"/>
      <c r="D32" s="113"/>
      <c r="E32" s="113"/>
      <c r="F32" s="114"/>
      <c r="G32" s="114"/>
      <c r="H32" s="114"/>
      <c r="I32" s="114"/>
      <c r="J32" s="114"/>
      <c r="K32" s="114"/>
      <c r="L32" s="114"/>
      <c r="M32" s="114"/>
      <c r="N32" s="509"/>
      <c r="O32" s="508"/>
    </row>
    <row r="33" spans="2:16" s="44" customFormat="1" ht="22.5" customHeight="1">
      <c r="B33" s="508"/>
      <c r="C33" s="110"/>
      <c r="D33" s="113"/>
      <c r="E33" s="113"/>
      <c r="F33" s="114"/>
      <c r="G33" s="114"/>
      <c r="H33" s="114"/>
      <c r="I33" s="114"/>
      <c r="J33" s="114"/>
      <c r="K33" s="114"/>
      <c r="L33" s="114"/>
      <c r="M33" s="114"/>
      <c r="N33" s="509"/>
      <c r="O33" s="508"/>
    </row>
    <row r="34" spans="2:16" s="44" customFormat="1" ht="22.5" customHeight="1">
      <c r="B34" s="508"/>
      <c r="C34" s="110"/>
      <c r="D34" s="113"/>
      <c r="E34" s="113"/>
      <c r="F34" s="114"/>
      <c r="G34" s="114"/>
      <c r="H34" s="114"/>
      <c r="I34" s="114"/>
      <c r="J34" s="114"/>
      <c r="K34" s="114"/>
      <c r="L34" s="114"/>
      <c r="M34" s="114"/>
      <c r="N34" s="509"/>
      <c r="O34" s="508"/>
    </row>
    <row r="35" spans="2:16" ht="21.75" customHeight="1">
      <c r="B35" s="12"/>
      <c r="C35" s="12"/>
      <c r="D35" s="512"/>
      <c r="E35" s="512"/>
      <c r="F35" s="512"/>
      <c r="G35" s="512"/>
      <c r="H35" s="512"/>
      <c r="I35" s="512"/>
      <c r="J35" s="512"/>
      <c r="K35" s="512"/>
      <c r="L35" s="512"/>
      <c r="M35" s="512"/>
      <c r="N35" s="512"/>
      <c r="O35" s="512"/>
      <c r="P35" s="515"/>
    </row>
  </sheetData>
  <sheetProtection algorithmName="SHA-512" hashValue="2DMIdZjSM+TSiCYWtfi7q97j2XGGr5pL6MjRoQRIfMZkUAfO9O/8u0NPkNCy8zMB/PVFkODOt1mmlci7RpA38Q==" saltValue="rjpEvZ4dtL4Qphb3fpfVRA==" spinCount="100000" sheet="1" scenarios="1"/>
  <mergeCells count="7">
    <mergeCell ref="D9:D10"/>
    <mergeCell ref="E3:L3"/>
    <mergeCell ref="E5:L5"/>
    <mergeCell ref="E9:E10"/>
    <mergeCell ref="F9:M9"/>
    <mergeCell ref="E7:L7"/>
    <mergeCell ref="E6:L6"/>
  </mergeCells>
  <pageMargins left="0.39370078740157483" right="0.11811023622047245" top="0.74803149606299213" bottom="0.15748031496062992" header="0.19685039370078741" footer="0.19685039370078741"/>
  <pageSetup paperSize="9" orientation="portrait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O50"/>
  <sheetViews>
    <sheetView showGridLines="0" showRowColHeaders="0" zoomScaleNormal="100" workbookViewId="0"/>
  </sheetViews>
  <sheetFormatPr defaultRowHeight="18.75"/>
  <cols>
    <col min="1" max="1" width="25.625" style="51" customWidth="1"/>
    <col min="2" max="3" width="4.625" style="51" customWidth="1"/>
    <col min="4" max="4" width="5" style="51" customWidth="1"/>
    <col min="5" max="5" width="12.625" style="51" customWidth="1"/>
    <col min="6" max="6" width="12" style="51" customWidth="1"/>
    <col min="7" max="11" width="8.25" style="52" customWidth="1"/>
    <col min="12" max="13" width="9.25" style="53" customWidth="1"/>
    <col min="14" max="14" width="5" style="53" customWidth="1"/>
    <col min="15" max="15" width="5" style="51" customWidth="1"/>
    <col min="16" max="16" width="4.625" style="51" customWidth="1"/>
    <col min="17" max="16384" width="9" style="51"/>
  </cols>
  <sheetData>
    <row r="1" spans="2:15">
      <c r="B1" s="365"/>
      <c r="C1" s="365"/>
      <c r="D1" s="365"/>
      <c r="E1" s="365"/>
      <c r="F1" s="365"/>
      <c r="G1" s="366"/>
      <c r="H1" s="366"/>
      <c r="I1" s="366"/>
      <c r="J1" s="366"/>
      <c r="K1" s="366"/>
      <c r="L1" s="367"/>
      <c r="M1" s="367"/>
      <c r="N1" s="367"/>
      <c r="O1" s="365"/>
    </row>
    <row r="2" spans="2:15" ht="18" customHeight="1">
      <c r="B2" s="365"/>
      <c r="C2" s="83"/>
      <c r="D2" s="83"/>
      <c r="E2" s="83"/>
      <c r="F2" s="83"/>
      <c r="G2" s="84"/>
      <c r="H2" s="84"/>
      <c r="I2" s="84"/>
      <c r="J2" s="84"/>
      <c r="K2" s="84"/>
      <c r="L2" s="85"/>
      <c r="M2" s="85"/>
      <c r="N2" s="95"/>
      <c r="O2" s="365"/>
    </row>
    <row r="3" spans="2:15" ht="20.100000000000001" customHeight="1">
      <c r="B3" s="365"/>
      <c r="C3" s="83"/>
      <c r="D3" s="755" t="s">
        <v>301</v>
      </c>
      <c r="E3" s="755"/>
      <c r="F3" s="755"/>
      <c r="G3" s="755"/>
      <c r="H3" s="755"/>
      <c r="I3" s="755"/>
      <c r="J3" s="755"/>
      <c r="K3" s="755"/>
      <c r="L3" s="755"/>
      <c r="M3" s="755"/>
      <c r="N3" s="267"/>
      <c r="O3" s="365"/>
    </row>
    <row r="4" spans="2:15" ht="20.100000000000001" customHeight="1">
      <c r="B4" s="365"/>
      <c r="C4" s="83"/>
      <c r="D4" s="755" t="str">
        <f>"ชั้น"&amp;ข้อมูลพื้นฐาน!T6 &amp;"        "&amp; "ภาคเรียนที่ " &amp;" " &amp;ข้อมูลพื้นฐาน!T5&amp;"       "&amp; "ปีการศึกษา" &amp;"  "&amp; ข้อมูลพื้นฐาน!X5</f>
        <v>ชั้นมัธยมศึกษาปีที่  1        ภาคเรียนที่  1       ปีการศึกษา  2566</v>
      </c>
      <c r="E4" s="755"/>
      <c r="F4" s="755"/>
      <c r="G4" s="755"/>
      <c r="H4" s="755"/>
      <c r="I4" s="755"/>
      <c r="J4" s="755"/>
      <c r="K4" s="755"/>
      <c r="L4" s="755"/>
      <c r="M4" s="755"/>
      <c r="N4" s="267"/>
      <c r="O4" s="365"/>
    </row>
    <row r="5" spans="2:15" ht="3.95" customHeight="1">
      <c r="B5" s="365"/>
      <c r="C5" s="83"/>
      <c r="D5" s="83"/>
      <c r="E5" s="83"/>
      <c r="F5" s="83"/>
      <c r="G5" s="84"/>
      <c r="H5" s="84"/>
      <c r="I5" s="84"/>
      <c r="J5" s="84"/>
      <c r="K5" s="84"/>
      <c r="L5" s="85"/>
      <c r="M5" s="85"/>
      <c r="N5" s="85"/>
      <c r="O5" s="365"/>
    </row>
    <row r="6" spans="2:15" ht="21.75" customHeight="1">
      <c r="B6" s="365"/>
      <c r="C6" s="83"/>
      <c r="D6" s="778" t="s">
        <v>32</v>
      </c>
      <c r="E6" s="781" t="s">
        <v>34</v>
      </c>
      <c r="F6" s="782"/>
      <c r="G6" s="785" t="s">
        <v>302</v>
      </c>
      <c r="H6" s="786"/>
      <c r="I6" s="786"/>
      <c r="J6" s="786"/>
      <c r="K6" s="786"/>
      <c r="L6" s="177" t="s">
        <v>305</v>
      </c>
      <c r="M6" s="178" t="s">
        <v>303</v>
      </c>
      <c r="N6" s="86"/>
      <c r="O6" s="365"/>
    </row>
    <row r="7" spans="2:15" ht="18" customHeight="1">
      <c r="B7" s="365"/>
      <c r="C7" s="83"/>
      <c r="D7" s="779"/>
      <c r="E7" s="783"/>
      <c r="F7" s="784"/>
      <c r="G7" s="785" t="s">
        <v>62</v>
      </c>
      <c r="H7" s="787"/>
      <c r="I7" s="788" t="s">
        <v>159</v>
      </c>
      <c r="J7" s="788"/>
      <c r="K7" s="268" t="s">
        <v>63</v>
      </c>
      <c r="L7" s="362" t="s">
        <v>304</v>
      </c>
      <c r="M7" s="363" t="s">
        <v>304</v>
      </c>
      <c r="N7" s="86"/>
      <c r="O7" s="365"/>
    </row>
    <row r="8" spans="2:15" ht="18" customHeight="1">
      <c r="B8" s="365"/>
      <c r="C8" s="83"/>
      <c r="D8" s="780"/>
      <c r="E8" s="783"/>
      <c r="F8" s="784"/>
      <c r="G8" s="268" t="s">
        <v>64</v>
      </c>
      <c r="H8" s="268" t="s">
        <v>65</v>
      </c>
      <c r="I8" s="268" t="s">
        <v>66</v>
      </c>
      <c r="J8" s="268" t="s">
        <v>67</v>
      </c>
      <c r="K8" s="268" t="s">
        <v>68</v>
      </c>
      <c r="L8" s="364"/>
      <c r="M8" s="179"/>
      <c r="N8" s="86"/>
      <c r="O8" s="365"/>
    </row>
    <row r="9" spans="2:15" ht="17.45" customHeight="1">
      <c r="B9" s="365"/>
      <c r="C9" s="83"/>
      <c r="D9" s="150" t="str">
        <f>IF(ข้อมูลนร.2!D7="","",ข้อมูลนร.2!D7)</f>
        <v>1</v>
      </c>
      <c r="E9" s="776" t="str">
        <f>IF(ข้อมูลนร.2!G7="","",ข้อมูลนร.2!G7)</f>
        <v>เด็กชายเหลือง  ดอทคอม</v>
      </c>
      <c r="F9" s="777"/>
      <c r="G9" s="61">
        <f>IF(การอ่าน!G9="","",การอ่าน!G9)</f>
        <v>3</v>
      </c>
      <c r="H9" s="61">
        <f>IF(การอ่าน!H9="","",การอ่าน!H9)</f>
        <v>3</v>
      </c>
      <c r="I9" s="61">
        <f>IF(การอ่าน!I9="","",การอ่าน!I9)</f>
        <v>3</v>
      </c>
      <c r="J9" s="61">
        <f>IF(การอ่าน!J9="","",การอ่าน!J9)</f>
        <v>3</v>
      </c>
      <c r="K9" s="61">
        <f>IF(การอ่าน!K9="","",การอ่าน!K9)</f>
        <v>3</v>
      </c>
      <c r="L9" s="279">
        <f>IF(การอ่าน!L9="","",การอ่าน!L9)</f>
        <v>3</v>
      </c>
      <c r="M9" s="279" t="str">
        <f>IF(การอ่าน!M9="","",การอ่าน!M9)</f>
        <v>ดีเยี่ยม</v>
      </c>
      <c r="N9" s="87"/>
      <c r="O9" s="368"/>
    </row>
    <row r="10" spans="2:15" ht="17.45" customHeight="1">
      <c r="B10" s="365"/>
      <c r="C10" s="83"/>
      <c r="D10" s="150" t="str">
        <f>IF(ข้อมูลนร.2!D8="","",ข้อมูลนร.2!D8)</f>
        <v>2</v>
      </c>
      <c r="E10" s="776" t="str">
        <f>IF(ข้อมูลนร.2!G8="","",ข้อมูลนร.2!G8)</f>
        <v>เด็กชายชมพู  ดอทคอม</v>
      </c>
      <c r="F10" s="777"/>
      <c r="G10" s="61">
        <f>IF(การอ่าน!G10="","",การอ่าน!G10)</f>
        <v>3</v>
      </c>
      <c r="H10" s="61">
        <f>IF(การอ่าน!H10="","",การอ่าน!H10)</f>
        <v>3</v>
      </c>
      <c r="I10" s="61">
        <f>IF(การอ่าน!I10="","",การอ่าน!I10)</f>
        <v>3</v>
      </c>
      <c r="J10" s="61">
        <f>IF(การอ่าน!J10="","",การอ่าน!J10)</f>
        <v>3</v>
      </c>
      <c r="K10" s="61">
        <f>IF(การอ่าน!K10="","",การอ่าน!K10)</f>
        <v>3</v>
      </c>
      <c r="L10" s="279">
        <f>IF(การอ่าน!L10="","",การอ่าน!L10)</f>
        <v>3</v>
      </c>
      <c r="M10" s="279" t="str">
        <f>IF(การอ่าน!M10="","",การอ่าน!M10)</f>
        <v>ดีเยี่ยม</v>
      </c>
      <c r="N10" s="87"/>
      <c r="O10" s="369"/>
    </row>
    <row r="11" spans="2:15" ht="17.45" customHeight="1">
      <c r="B11" s="365"/>
      <c r="C11" s="83"/>
      <c r="D11" s="150" t="str">
        <f>IF(ข้อมูลนร.2!D9="","",ข้อมูลนร.2!D9)</f>
        <v>3</v>
      </c>
      <c r="E11" s="776" t="str">
        <f>IF(ข้อมูลนร.2!G9="","",ข้อมูลนร.2!G9)</f>
        <v>เด็กชายเขียว  ดอทคอม</v>
      </c>
      <c r="F11" s="777"/>
      <c r="G11" s="61">
        <f>IF(การอ่าน!G11="","",การอ่าน!G11)</f>
        <v>3</v>
      </c>
      <c r="H11" s="61">
        <f>IF(การอ่าน!H11="","",การอ่าน!H11)</f>
        <v>3</v>
      </c>
      <c r="I11" s="61">
        <f>IF(การอ่าน!I11="","",การอ่าน!I11)</f>
        <v>3</v>
      </c>
      <c r="J11" s="61">
        <f>IF(การอ่าน!J11="","",การอ่าน!J11)</f>
        <v>3</v>
      </c>
      <c r="K11" s="61">
        <f>IF(การอ่าน!K11="","",การอ่าน!K11)</f>
        <v>3</v>
      </c>
      <c r="L11" s="279">
        <f>IF(การอ่าน!L11="","",การอ่าน!L11)</f>
        <v>3</v>
      </c>
      <c r="M11" s="279" t="str">
        <f>IF(การอ่าน!M11="","",การอ่าน!M11)</f>
        <v>ดีเยี่ยม</v>
      </c>
      <c r="N11" s="87"/>
      <c r="O11" s="365"/>
    </row>
    <row r="12" spans="2:15" ht="17.45" customHeight="1">
      <c r="B12" s="365"/>
      <c r="C12" s="83"/>
      <c r="D12" s="150" t="str">
        <f>IF(ข้อมูลนร.2!D10="","",ข้อมูลนร.2!D10)</f>
        <v/>
      </c>
      <c r="E12" s="776" t="str">
        <f>IF(ข้อมูลนร.2!G10="","",ข้อมูลนร.2!G10)</f>
        <v/>
      </c>
      <c r="F12" s="777"/>
      <c r="G12" s="61">
        <f>IF(การอ่าน!G12="","",การอ่าน!G12)</f>
        <v>3</v>
      </c>
      <c r="H12" s="61">
        <f>IF(การอ่าน!H12="","",การอ่าน!H12)</f>
        <v>3</v>
      </c>
      <c r="I12" s="61">
        <f>IF(การอ่าน!I12="","",การอ่าน!I12)</f>
        <v>3</v>
      </c>
      <c r="J12" s="61">
        <f>IF(การอ่าน!J12="","",การอ่าน!J12)</f>
        <v>3</v>
      </c>
      <c r="K12" s="61">
        <f>IF(การอ่าน!K12="","",การอ่าน!K12)</f>
        <v>3</v>
      </c>
      <c r="L12" s="279" t="str">
        <f>IF(การอ่าน!L12="","",การอ่าน!L12)</f>
        <v/>
      </c>
      <c r="M12" s="279" t="str">
        <f>IF(การอ่าน!M12="","",การอ่าน!M12)</f>
        <v/>
      </c>
      <c r="N12" s="87"/>
      <c r="O12" s="365"/>
    </row>
    <row r="13" spans="2:15" ht="17.45" customHeight="1">
      <c r="B13" s="365"/>
      <c r="C13" s="83"/>
      <c r="D13" s="150" t="str">
        <f>IF(ข้อมูลนร.2!D11="","",ข้อมูลนร.2!D11)</f>
        <v/>
      </c>
      <c r="E13" s="776" t="str">
        <f>IF(ข้อมูลนร.2!G11="","",ข้อมูลนร.2!G11)</f>
        <v/>
      </c>
      <c r="F13" s="777"/>
      <c r="G13" s="61">
        <f>IF(การอ่าน!G13="","",การอ่าน!G13)</f>
        <v>3</v>
      </c>
      <c r="H13" s="61">
        <f>IF(การอ่าน!H13="","",การอ่าน!H13)</f>
        <v>3</v>
      </c>
      <c r="I13" s="61">
        <f>IF(การอ่าน!I13="","",การอ่าน!I13)</f>
        <v>3</v>
      </c>
      <c r="J13" s="61">
        <f>IF(การอ่าน!J13="","",การอ่าน!J13)</f>
        <v>3</v>
      </c>
      <c r="K13" s="61">
        <f>IF(การอ่าน!K13="","",การอ่าน!K13)</f>
        <v>3</v>
      </c>
      <c r="L13" s="279" t="str">
        <f>IF(การอ่าน!L13="","",การอ่าน!L13)</f>
        <v/>
      </c>
      <c r="M13" s="279" t="str">
        <f>IF(การอ่าน!M13="","",การอ่าน!M13)</f>
        <v/>
      </c>
      <c r="N13" s="87"/>
      <c r="O13" s="365"/>
    </row>
    <row r="14" spans="2:15" ht="17.45" customHeight="1">
      <c r="B14" s="365"/>
      <c r="C14" s="83"/>
      <c r="D14" s="150" t="str">
        <f>IF(ข้อมูลนร.2!D12="","",ข้อมูลนร.2!D12)</f>
        <v/>
      </c>
      <c r="E14" s="776" t="str">
        <f>IF(ข้อมูลนร.2!G12="","",ข้อมูลนร.2!G12)</f>
        <v/>
      </c>
      <c r="F14" s="777"/>
      <c r="G14" s="61">
        <f>IF(การอ่าน!G14="","",การอ่าน!G14)</f>
        <v>3</v>
      </c>
      <c r="H14" s="61">
        <f>IF(การอ่าน!H14="","",การอ่าน!H14)</f>
        <v>2</v>
      </c>
      <c r="I14" s="61">
        <f>IF(การอ่าน!I14="","",การอ่าน!I14)</f>
        <v>2</v>
      </c>
      <c r="J14" s="61">
        <f>IF(การอ่าน!J14="","",การอ่าน!J14)</f>
        <v>1</v>
      </c>
      <c r="K14" s="61">
        <f>IF(การอ่าน!K14="","",การอ่าน!K14)</f>
        <v>1</v>
      </c>
      <c r="L14" s="279" t="str">
        <f>IF(การอ่าน!L14="","",การอ่าน!L14)</f>
        <v/>
      </c>
      <c r="M14" s="279" t="str">
        <f>IF(การอ่าน!M14="","",การอ่าน!M14)</f>
        <v/>
      </c>
      <c r="N14" s="87"/>
      <c r="O14" s="365"/>
    </row>
    <row r="15" spans="2:15" ht="17.45" customHeight="1">
      <c r="B15" s="365"/>
      <c r="C15" s="83"/>
      <c r="D15" s="150" t="str">
        <f>IF(ข้อมูลนร.2!D13="","",ข้อมูลนร.2!D13)</f>
        <v/>
      </c>
      <c r="E15" s="776" t="str">
        <f>IF(ข้อมูลนร.2!G13="","",ข้อมูลนร.2!G13)</f>
        <v/>
      </c>
      <c r="F15" s="777"/>
      <c r="G15" s="61">
        <f>IF(การอ่าน!G15="","",การอ่าน!G15)</f>
        <v>3</v>
      </c>
      <c r="H15" s="61">
        <f>IF(การอ่าน!H15="","",การอ่าน!H15)</f>
        <v>2</v>
      </c>
      <c r="I15" s="61">
        <f>IF(การอ่าน!I15="","",การอ่าน!I15)</f>
        <v>2</v>
      </c>
      <c r="J15" s="61">
        <f>IF(การอ่าน!J15="","",การอ่าน!J15)</f>
        <v>1</v>
      </c>
      <c r="K15" s="61">
        <f>IF(การอ่าน!K15="","",การอ่าน!K15)</f>
        <v>1</v>
      </c>
      <c r="L15" s="279" t="str">
        <f>IF(การอ่าน!L15="","",การอ่าน!L15)</f>
        <v/>
      </c>
      <c r="M15" s="279" t="str">
        <f>IF(การอ่าน!M15="","",การอ่าน!M15)</f>
        <v/>
      </c>
      <c r="N15" s="87"/>
      <c r="O15" s="365"/>
    </row>
    <row r="16" spans="2:15" ht="17.45" customHeight="1">
      <c r="B16" s="365"/>
      <c r="C16" s="83"/>
      <c r="D16" s="150" t="str">
        <f>IF(ข้อมูลนร.2!D14="","",ข้อมูลนร.2!D14)</f>
        <v/>
      </c>
      <c r="E16" s="776" t="str">
        <f>IF(ข้อมูลนร.2!G14="","",ข้อมูลนร.2!G14)</f>
        <v/>
      </c>
      <c r="F16" s="777"/>
      <c r="G16" s="61">
        <f>IF(การอ่าน!G16="","",การอ่าน!G16)</f>
        <v>3</v>
      </c>
      <c r="H16" s="61">
        <f>IF(การอ่าน!H16="","",การอ่าน!H16)</f>
        <v>2</v>
      </c>
      <c r="I16" s="61">
        <f>IF(การอ่าน!I16="","",การอ่าน!I16)</f>
        <v>2</v>
      </c>
      <c r="J16" s="61">
        <f>IF(การอ่าน!J16="","",การอ่าน!J16)</f>
        <v>1</v>
      </c>
      <c r="K16" s="61">
        <f>IF(การอ่าน!K16="","",การอ่าน!K16)</f>
        <v>1</v>
      </c>
      <c r="L16" s="279" t="str">
        <f>IF(การอ่าน!L16="","",การอ่าน!L16)</f>
        <v/>
      </c>
      <c r="M16" s="279" t="str">
        <f>IF(การอ่าน!M16="","",การอ่าน!M16)</f>
        <v/>
      </c>
      <c r="N16" s="87"/>
      <c r="O16" s="365"/>
    </row>
    <row r="17" spans="2:15" ht="17.45" customHeight="1">
      <c r="B17" s="365"/>
      <c r="C17" s="83"/>
      <c r="D17" s="150" t="str">
        <f>IF(ข้อมูลนร.2!D15="","",ข้อมูลนร.2!D15)</f>
        <v/>
      </c>
      <c r="E17" s="776" t="str">
        <f>IF(ข้อมูลนร.2!G15="","",ข้อมูลนร.2!G15)</f>
        <v/>
      </c>
      <c r="F17" s="777"/>
      <c r="G17" s="61">
        <f>IF(การอ่าน!G17="","",การอ่าน!G17)</f>
        <v>3</v>
      </c>
      <c r="H17" s="61">
        <f>IF(การอ่าน!H17="","",การอ่าน!H17)</f>
        <v>2</v>
      </c>
      <c r="I17" s="61">
        <f>IF(การอ่าน!I17="","",การอ่าน!I17)</f>
        <v>2</v>
      </c>
      <c r="J17" s="61">
        <f>IF(การอ่าน!J17="","",การอ่าน!J17)</f>
        <v>1</v>
      </c>
      <c r="K17" s="61">
        <f>IF(การอ่าน!K17="","",การอ่าน!K17)</f>
        <v>1</v>
      </c>
      <c r="L17" s="279" t="str">
        <f>IF(การอ่าน!L17="","",การอ่าน!L17)</f>
        <v/>
      </c>
      <c r="M17" s="279" t="str">
        <f>IF(การอ่าน!M17="","",การอ่าน!M17)</f>
        <v/>
      </c>
      <c r="N17" s="87"/>
      <c r="O17" s="365"/>
    </row>
    <row r="18" spans="2:15" ht="17.45" customHeight="1">
      <c r="B18" s="365"/>
      <c r="C18" s="83"/>
      <c r="D18" s="150" t="str">
        <f>IF(ข้อมูลนร.2!D16="","",ข้อมูลนร.2!D16)</f>
        <v/>
      </c>
      <c r="E18" s="776" t="str">
        <f>IF(ข้อมูลนร.2!G16="","",ข้อมูลนร.2!G16)</f>
        <v/>
      </c>
      <c r="F18" s="777"/>
      <c r="G18" s="61">
        <f>IF(การอ่าน!G18="","",การอ่าน!G18)</f>
        <v>3</v>
      </c>
      <c r="H18" s="61">
        <f>IF(การอ่าน!H18="","",การอ่าน!H18)</f>
        <v>2</v>
      </c>
      <c r="I18" s="61">
        <f>IF(การอ่าน!I18="","",การอ่าน!I18)</f>
        <v>2</v>
      </c>
      <c r="J18" s="61">
        <f>IF(การอ่าน!J18="","",การอ่าน!J18)</f>
        <v>1</v>
      </c>
      <c r="K18" s="61">
        <f>IF(การอ่าน!K18="","",การอ่าน!K18)</f>
        <v>1</v>
      </c>
      <c r="L18" s="279" t="str">
        <f>IF(การอ่าน!L18="","",การอ่าน!L18)</f>
        <v/>
      </c>
      <c r="M18" s="279" t="str">
        <f>IF(การอ่าน!M18="","",การอ่าน!M18)</f>
        <v/>
      </c>
      <c r="N18" s="87"/>
      <c r="O18" s="365"/>
    </row>
    <row r="19" spans="2:15" ht="17.45" customHeight="1">
      <c r="B19" s="365"/>
      <c r="C19" s="83"/>
      <c r="D19" s="150" t="str">
        <f>IF(ข้อมูลนร.2!D17="","",ข้อมูลนร.2!D17)</f>
        <v/>
      </c>
      <c r="E19" s="776" t="str">
        <f>IF(ข้อมูลนร.2!G17="","",ข้อมูลนร.2!G17)</f>
        <v/>
      </c>
      <c r="F19" s="777"/>
      <c r="G19" s="61">
        <f>IF(การอ่าน!G19="","",การอ่าน!G19)</f>
        <v>3</v>
      </c>
      <c r="H19" s="61">
        <f>IF(การอ่าน!H19="","",การอ่าน!H19)</f>
        <v>2</v>
      </c>
      <c r="I19" s="61">
        <f>IF(การอ่าน!I19="","",การอ่าน!I19)</f>
        <v>2</v>
      </c>
      <c r="J19" s="61">
        <f>IF(การอ่าน!J19="","",การอ่าน!J19)</f>
        <v>1</v>
      </c>
      <c r="K19" s="61">
        <f>IF(การอ่าน!K19="","",การอ่าน!K19)</f>
        <v>1</v>
      </c>
      <c r="L19" s="279" t="str">
        <f>IF(การอ่าน!L19="","",การอ่าน!L19)</f>
        <v/>
      </c>
      <c r="M19" s="279" t="str">
        <f>IF(การอ่าน!M19="","",การอ่าน!M19)</f>
        <v/>
      </c>
      <c r="N19" s="87"/>
      <c r="O19" s="365"/>
    </row>
    <row r="20" spans="2:15" ht="17.45" customHeight="1">
      <c r="B20" s="365"/>
      <c r="C20" s="83"/>
      <c r="D20" s="150" t="str">
        <f>IF(ข้อมูลนร.2!D18="","",ข้อมูลนร.2!D18)</f>
        <v/>
      </c>
      <c r="E20" s="776" t="str">
        <f>IF(ข้อมูลนร.2!G18="","",ข้อมูลนร.2!G18)</f>
        <v/>
      </c>
      <c r="F20" s="777"/>
      <c r="G20" s="61">
        <f>IF(การอ่าน!G20="","",การอ่าน!G20)</f>
        <v>3</v>
      </c>
      <c r="H20" s="61">
        <f>IF(การอ่าน!H20="","",การอ่าน!H20)</f>
        <v>2</v>
      </c>
      <c r="I20" s="61">
        <f>IF(การอ่าน!I20="","",การอ่าน!I20)</f>
        <v>2</v>
      </c>
      <c r="J20" s="61">
        <f>IF(การอ่าน!J20="","",การอ่าน!J20)</f>
        <v>1</v>
      </c>
      <c r="K20" s="61">
        <f>IF(การอ่าน!K20="","",การอ่าน!K20)</f>
        <v>1</v>
      </c>
      <c r="L20" s="279" t="str">
        <f>IF(การอ่าน!L20="","",การอ่าน!L20)</f>
        <v/>
      </c>
      <c r="M20" s="279" t="str">
        <f>IF(การอ่าน!M20="","",การอ่าน!M20)</f>
        <v/>
      </c>
      <c r="N20" s="87"/>
      <c r="O20" s="365"/>
    </row>
    <row r="21" spans="2:15" ht="17.45" customHeight="1">
      <c r="B21" s="365"/>
      <c r="C21" s="83"/>
      <c r="D21" s="150" t="str">
        <f>IF(ข้อมูลนร.2!D19="","",ข้อมูลนร.2!D19)</f>
        <v/>
      </c>
      <c r="E21" s="776" t="str">
        <f>IF(ข้อมูลนร.2!G19="","",ข้อมูลนร.2!G19)</f>
        <v/>
      </c>
      <c r="F21" s="777"/>
      <c r="G21" s="61">
        <f>IF(การอ่าน!G21="","",การอ่าน!G21)</f>
        <v>3</v>
      </c>
      <c r="H21" s="61">
        <f>IF(การอ่าน!H21="","",การอ่าน!H21)</f>
        <v>2</v>
      </c>
      <c r="I21" s="61">
        <f>IF(การอ่าน!I21="","",การอ่าน!I21)</f>
        <v>2</v>
      </c>
      <c r="J21" s="61">
        <f>IF(การอ่าน!J21="","",การอ่าน!J21)</f>
        <v>1</v>
      </c>
      <c r="K21" s="61">
        <f>IF(การอ่าน!K21="","",การอ่าน!K21)</f>
        <v>1</v>
      </c>
      <c r="L21" s="279" t="str">
        <f>IF(การอ่าน!L21="","",การอ่าน!L21)</f>
        <v/>
      </c>
      <c r="M21" s="279" t="str">
        <f>IF(การอ่าน!M21="","",การอ่าน!M21)</f>
        <v/>
      </c>
      <c r="N21" s="87"/>
      <c r="O21" s="365"/>
    </row>
    <row r="22" spans="2:15" ht="17.45" customHeight="1">
      <c r="B22" s="365"/>
      <c r="C22" s="83"/>
      <c r="D22" s="150" t="str">
        <f>IF(ข้อมูลนร.2!D20="","",ข้อมูลนร.2!D20)</f>
        <v/>
      </c>
      <c r="E22" s="776" t="str">
        <f>IF(ข้อมูลนร.2!G20="","",ข้อมูลนร.2!G20)</f>
        <v/>
      </c>
      <c r="F22" s="777"/>
      <c r="G22" s="61">
        <f>IF(การอ่าน!G22="","",การอ่าน!G22)</f>
        <v>3</v>
      </c>
      <c r="H22" s="61">
        <f>IF(การอ่าน!H22="","",การอ่าน!H22)</f>
        <v>2</v>
      </c>
      <c r="I22" s="61">
        <f>IF(การอ่าน!I22="","",การอ่าน!I22)</f>
        <v>2</v>
      </c>
      <c r="J22" s="61">
        <f>IF(การอ่าน!J22="","",การอ่าน!J22)</f>
        <v>1</v>
      </c>
      <c r="K22" s="61">
        <f>IF(การอ่าน!K22="","",การอ่าน!K22)</f>
        <v>1</v>
      </c>
      <c r="L22" s="279" t="str">
        <f>IF(การอ่าน!L22="","",การอ่าน!L22)</f>
        <v/>
      </c>
      <c r="M22" s="279" t="str">
        <f>IF(การอ่าน!M22="","",การอ่าน!M22)</f>
        <v/>
      </c>
      <c r="N22" s="87"/>
      <c r="O22" s="365"/>
    </row>
    <row r="23" spans="2:15" ht="17.45" customHeight="1">
      <c r="B23" s="365"/>
      <c r="C23" s="83"/>
      <c r="D23" s="150" t="str">
        <f>IF(ข้อมูลนร.2!D21="","",ข้อมูลนร.2!D21)</f>
        <v/>
      </c>
      <c r="E23" s="776" t="str">
        <f>IF(ข้อมูลนร.2!G21="","",ข้อมูลนร.2!G21)</f>
        <v/>
      </c>
      <c r="F23" s="777"/>
      <c r="G23" s="61">
        <f>IF(การอ่าน!G23="","",การอ่าน!G23)</f>
        <v>3</v>
      </c>
      <c r="H23" s="61">
        <f>IF(การอ่าน!H23="","",การอ่าน!H23)</f>
        <v>2</v>
      </c>
      <c r="I23" s="61">
        <f>IF(การอ่าน!I23="","",การอ่าน!I23)</f>
        <v>2</v>
      </c>
      <c r="J23" s="61">
        <f>IF(การอ่าน!J23="","",การอ่าน!J23)</f>
        <v>1</v>
      </c>
      <c r="K23" s="61">
        <f>IF(การอ่าน!K23="","",การอ่าน!K23)</f>
        <v>1</v>
      </c>
      <c r="L23" s="279" t="str">
        <f>IF(การอ่าน!L23="","",การอ่าน!L23)</f>
        <v/>
      </c>
      <c r="M23" s="279" t="str">
        <f>IF(การอ่าน!M23="","",การอ่าน!M23)</f>
        <v/>
      </c>
      <c r="N23" s="87"/>
      <c r="O23" s="365"/>
    </row>
    <row r="24" spans="2:15" ht="17.45" customHeight="1">
      <c r="B24" s="365"/>
      <c r="C24" s="83"/>
      <c r="D24" s="150" t="str">
        <f>IF(ข้อมูลนร.2!D22="","",ข้อมูลนร.2!D22)</f>
        <v/>
      </c>
      <c r="E24" s="776" t="str">
        <f>IF(ข้อมูลนร.2!G22="","",ข้อมูลนร.2!G22)</f>
        <v/>
      </c>
      <c r="F24" s="777"/>
      <c r="G24" s="61">
        <f>IF(การอ่าน!G24="","",การอ่าน!G24)</f>
        <v>3</v>
      </c>
      <c r="H24" s="61">
        <f>IF(การอ่าน!H24="","",การอ่าน!H24)</f>
        <v>2</v>
      </c>
      <c r="I24" s="61">
        <f>IF(การอ่าน!I24="","",การอ่าน!I24)</f>
        <v>2</v>
      </c>
      <c r="J24" s="61">
        <f>IF(การอ่าน!J24="","",การอ่าน!J24)</f>
        <v>1</v>
      </c>
      <c r="K24" s="61">
        <f>IF(การอ่าน!K24="","",การอ่าน!K24)</f>
        <v>1</v>
      </c>
      <c r="L24" s="279" t="str">
        <f>IF(การอ่าน!L24="","",การอ่าน!L24)</f>
        <v/>
      </c>
      <c r="M24" s="279" t="str">
        <f>IF(การอ่าน!M24="","",การอ่าน!M24)</f>
        <v/>
      </c>
      <c r="N24" s="87"/>
      <c r="O24" s="365"/>
    </row>
    <row r="25" spans="2:15" ht="17.45" customHeight="1">
      <c r="B25" s="365"/>
      <c r="C25" s="83"/>
      <c r="D25" s="150" t="str">
        <f>IF(ข้อมูลนร.2!D23="","",ข้อมูลนร.2!D23)</f>
        <v/>
      </c>
      <c r="E25" s="776" t="str">
        <f>IF(ข้อมูลนร.2!G23="","",ข้อมูลนร.2!G23)</f>
        <v/>
      </c>
      <c r="F25" s="777"/>
      <c r="G25" s="61">
        <f>IF(การอ่าน!G25="","",การอ่าน!G25)</f>
        <v>3</v>
      </c>
      <c r="H25" s="61">
        <f>IF(การอ่าน!H25="","",การอ่าน!H25)</f>
        <v>2</v>
      </c>
      <c r="I25" s="61">
        <f>IF(การอ่าน!I25="","",การอ่าน!I25)</f>
        <v>2</v>
      </c>
      <c r="J25" s="61">
        <f>IF(การอ่าน!J25="","",การอ่าน!J25)</f>
        <v>1</v>
      </c>
      <c r="K25" s="61">
        <f>IF(การอ่าน!K25="","",การอ่าน!K25)</f>
        <v>1</v>
      </c>
      <c r="L25" s="279" t="str">
        <f>IF(การอ่าน!L25="","",การอ่าน!L25)</f>
        <v/>
      </c>
      <c r="M25" s="279" t="str">
        <f>IF(การอ่าน!M25="","",การอ่าน!M25)</f>
        <v/>
      </c>
      <c r="N25" s="87"/>
      <c r="O25" s="365"/>
    </row>
    <row r="26" spans="2:15" ht="17.45" customHeight="1">
      <c r="B26" s="365"/>
      <c r="C26" s="83"/>
      <c r="D26" s="150" t="str">
        <f>IF(ข้อมูลนร.2!D24="","",ข้อมูลนร.2!D24)</f>
        <v/>
      </c>
      <c r="E26" s="776" t="str">
        <f>IF(ข้อมูลนร.2!G24="","",ข้อมูลนร.2!G24)</f>
        <v/>
      </c>
      <c r="F26" s="777"/>
      <c r="G26" s="61">
        <f>IF(การอ่าน!G26="","",การอ่าน!G26)</f>
        <v>3</v>
      </c>
      <c r="H26" s="61">
        <f>IF(การอ่าน!H26="","",การอ่าน!H26)</f>
        <v>2</v>
      </c>
      <c r="I26" s="61">
        <f>IF(การอ่าน!I26="","",การอ่าน!I26)</f>
        <v>2</v>
      </c>
      <c r="J26" s="61">
        <f>IF(การอ่าน!J26="","",การอ่าน!J26)</f>
        <v>1</v>
      </c>
      <c r="K26" s="61">
        <f>IF(การอ่าน!K26="","",การอ่าน!K26)</f>
        <v>1</v>
      </c>
      <c r="L26" s="279" t="str">
        <f>IF(การอ่าน!L26="","",การอ่าน!L26)</f>
        <v/>
      </c>
      <c r="M26" s="279" t="str">
        <f>IF(การอ่าน!M26="","",การอ่าน!M26)</f>
        <v/>
      </c>
      <c r="N26" s="87"/>
      <c r="O26" s="365"/>
    </row>
    <row r="27" spans="2:15" ht="17.45" customHeight="1">
      <c r="B27" s="365"/>
      <c r="C27" s="83"/>
      <c r="D27" s="150" t="str">
        <f>IF(ข้อมูลนร.2!D25="","",ข้อมูลนร.2!D25)</f>
        <v/>
      </c>
      <c r="E27" s="776" t="str">
        <f>IF(ข้อมูลนร.2!G25="","",ข้อมูลนร.2!G25)</f>
        <v/>
      </c>
      <c r="F27" s="777"/>
      <c r="G27" s="61">
        <f>IF(การอ่าน!G27="","",การอ่าน!G27)</f>
        <v>3</v>
      </c>
      <c r="H27" s="61">
        <f>IF(การอ่าน!H27="","",การอ่าน!H27)</f>
        <v>2</v>
      </c>
      <c r="I27" s="61">
        <f>IF(การอ่าน!I27="","",การอ่าน!I27)</f>
        <v>2</v>
      </c>
      <c r="J27" s="61">
        <f>IF(การอ่าน!J27="","",การอ่าน!J27)</f>
        <v>1</v>
      </c>
      <c r="K27" s="61">
        <f>IF(การอ่าน!K27="","",การอ่าน!K27)</f>
        <v>1</v>
      </c>
      <c r="L27" s="279" t="str">
        <f>IF(การอ่าน!L27="","",การอ่าน!L27)</f>
        <v/>
      </c>
      <c r="M27" s="279" t="str">
        <f>IF(การอ่าน!M27="","",การอ่าน!M27)</f>
        <v/>
      </c>
      <c r="N27" s="87"/>
      <c r="O27" s="365"/>
    </row>
    <row r="28" spans="2:15" ht="17.45" customHeight="1">
      <c r="B28" s="365"/>
      <c r="C28" s="83"/>
      <c r="D28" s="150" t="str">
        <f>IF(ข้อมูลนร.2!D26="","",ข้อมูลนร.2!D26)</f>
        <v/>
      </c>
      <c r="E28" s="776" t="str">
        <f>IF(ข้อมูลนร.2!G26="","",ข้อมูลนร.2!G26)</f>
        <v/>
      </c>
      <c r="F28" s="777"/>
      <c r="G28" s="61">
        <f>IF(การอ่าน!G28="","",การอ่าน!G28)</f>
        <v>3</v>
      </c>
      <c r="H28" s="61">
        <f>IF(การอ่าน!H28="","",การอ่าน!H28)</f>
        <v>2</v>
      </c>
      <c r="I28" s="61">
        <f>IF(การอ่าน!I28="","",การอ่าน!I28)</f>
        <v>2</v>
      </c>
      <c r="J28" s="61">
        <f>IF(การอ่าน!J28="","",การอ่าน!J28)</f>
        <v>1</v>
      </c>
      <c r="K28" s="61">
        <f>IF(การอ่าน!K28="","",การอ่าน!K28)</f>
        <v>1</v>
      </c>
      <c r="L28" s="279" t="str">
        <f>IF(การอ่าน!L28="","",การอ่าน!L28)</f>
        <v/>
      </c>
      <c r="M28" s="279" t="str">
        <f>IF(การอ่าน!M28="","",การอ่าน!M28)</f>
        <v/>
      </c>
      <c r="N28" s="87"/>
      <c r="O28" s="365"/>
    </row>
    <row r="29" spans="2:15" ht="17.45" customHeight="1">
      <c r="B29" s="365"/>
      <c r="C29" s="83"/>
      <c r="D29" s="150" t="str">
        <f>IF(ข้อมูลนร.2!D27="","",ข้อมูลนร.2!D27)</f>
        <v/>
      </c>
      <c r="E29" s="776" t="str">
        <f>IF(ข้อมูลนร.2!G27="","",ข้อมูลนร.2!G27)</f>
        <v/>
      </c>
      <c r="F29" s="777"/>
      <c r="G29" s="61">
        <f>IF(การอ่าน!G29="","",การอ่าน!G29)</f>
        <v>3</v>
      </c>
      <c r="H29" s="61">
        <f>IF(การอ่าน!H29="","",การอ่าน!H29)</f>
        <v>2</v>
      </c>
      <c r="I29" s="61">
        <f>IF(การอ่าน!I29="","",การอ่าน!I29)</f>
        <v>2</v>
      </c>
      <c r="J29" s="61">
        <f>IF(การอ่าน!J29="","",การอ่าน!J29)</f>
        <v>1</v>
      </c>
      <c r="K29" s="61">
        <f>IF(การอ่าน!K29="","",การอ่าน!K29)</f>
        <v>1</v>
      </c>
      <c r="L29" s="279" t="str">
        <f>IF(การอ่าน!L29="","",การอ่าน!L29)</f>
        <v/>
      </c>
      <c r="M29" s="279" t="str">
        <f>IF(การอ่าน!M29="","",การอ่าน!M29)</f>
        <v/>
      </c>
      <c r="N29" s="87"/>
      <c r="O29" s="365"/>
    </row>
    <row r="30" spans="2:15" ht="17.45" customHeight="1">
      <c r="B30" s="365"/>
      <c r="C30" s="83"/>
      <c r="D30" s="150" t="str">
        <f>IF(ข้อมูลนร.2!D28="","",ข้อมูลนร.2!D28)</f>
        <v/>
      </c>
      <c r="E30" s="776" t="str">
        <f>IF(ข้อมูลนร.2!G28="","",ข้อมูลนร.2!G28)</f>
        <v/>
      </c>
      <c r="F30" s="777"/>
      <c r="G30" s="61">
        <f>IF(การอ่าน!G30="","",การอ่าน!G30)</f>
        <v>3</v>
      </c>
      <c r="H30" s="61">
        <f>IF(การอ่าน!H30="","",การอ่าน!H30)</f>
        <v>2</v>
      </c>
      <c r="I30" s="61">
        <f>IF(การอ่าน!I30="","",การอ่าน!I30)</f>
        <v>2</v>
      </c>
      <c r="J30" s="61">
        <f>IF(การอ่าน!J30="","",การอ่าน!J30)</f>
        <v>1</v>
      </c>
      <c r="K30" s="61">
        <f>IF(การอ่าน!K30="","",การอ่าน!K30)</f>
        <v>1</v>
      </c>
      <c r="L30" s="279" t="str">
        <f>IF(การอ่าน!L30="","",การอ่าน!L30)</f>
        <v/>
      </c>
      <c r="M30" s="279" t="str">
        <f>IF(การอ่าน!M30="","",การอ่าน!M30)</f>
        <v/>
      </c>
      <c r="N30" s="87"/>
      <c r="O30" s="365"/>
    </row>
    <row r="31" spans="2:15" ht="17.45" customHeight="1">
      <c r="B31" s="365"/>
      <c r="C31" s="83"/>
      <c r="D31" s="150" t="str">
        <f>IF(ข้อมูลนร.2!D29="","",ข้อมูลนร.2!D29)</f>
        <v/>
      </c>
      <c r="E31" s="776" t="str">
        <f>IF(ข้อมูลนร.2!G29="","",ข้อมูลนร.2!G29)</f>
        <v/>
      </c>
      <c r="F31" s="777"/>
      <c r="G31" s="61">
        <f>IF(การอ่าน!G31="","",การอ่าน!G31)</f>
        <v>3</v>
      </c>
      <c r="H31" s="61">
        <f>IF(การอ่าน!H31="","",การอ่าน!H31)</f>
        <v>2</v>
      </c>
      <c r="I31" s="61">
        <f>IF(การอ่าน!I31="","",การอ่าน!I31)</f>
        <v>2</v>
      </c>
      <c r="J31" s="61">
        <f>IF(การอ่าน!J31="","",การอ่าน!J31)</f>
        <v>1</v>
      </c>
      <c r="K31" s="61">
        <f>IF(การอ่าน!K31="","",การอ่าน!K31)</f>
        <v>1</v>
      </c>
      <c r="L31" s="279" t="str">
        <f>IF(การอ่าน!L31="","",การอ่าน!L31)</f>
        <v/>
      </c>
      <c r="M31" s="279" t="str">
        <f>IF(การอ่าน!M31="","",การอ่าน!M31)</f>
        <v/>
      </c>
      <c r="N31" s="87"/>
      <c r="O31" s="365"/>
    </row>
    <row r="32" spans="2:15" ht="17.45" customHeight="1">
      <c r="B32" s="365"/>
      <c r="C32" s="83"/>
      <c r="D32" s="150" t="str">
        <f>IF(ข้อมูลนร.2!D30="","",ข้อมูลนร.2!D30)</f>
        <v/>
      </c>
      <c r="E32" s="776" t="str">
        <f>IF(ข้อมูลนร.2!G30="","",ข้อมูลนร.2!G30)</f>
        <v/>
      </c>
      <c r="F32" s="777"/>
      <c r="G32" s="61">
        <f>IF(การอ่าน!G32="","",การอ่าน!G32)</f>
        <v>3</v>
      </c>
      <c r="H32" s="61">
        <f>IF(การอ่าน!H32="","",การอ่าน!H32)</f>
        <v>2</v>
      </c>
      <c r="I32" s="61">
        <f>IF(การอ่าน!I32="","",การอ่าน!I32)</f>
        <v>2</v>
      </c>
      <c r="J32" s="61">
        <f>IF(การอ่าน!J32="","",การอ่าน!J32)</f>
        <v>1</v>
      </c>
      <c r="K32" s="61">
        <f>IF(การอ่าน!K32="","",การอ่าน!K32)</f>
        <v>1</v>
      </c>
      <c r="L32" s="279" t="str">
        <f>IF(การอ่าน!L32="","",การอ่าน!L32)</f>
        <v/>
      </c>
      <c r="M32" s="279" t="str">
        <f>IF(การอ่าน!M32="","",การอ่าน!M32)</f>
        <v/>
      </c>
      <c r="N32" s="87"/>
      <c r="O32" s="365"/>
    </row>
    <row r="33" spans="2:15" ht="17.45" customHeight="1">
      <c r="B33" s="365"/>
      <c r="C33" s="83"/>
      <c r="D33" s="150" t="str">
        <f>IF(ข้อมูลนร.2!D31="","",ข้อมูลนร.2!D31)</f>
        <v/>
      </c>
      <c r="E33" s="776" t="str">
        <f>IF(ข้อมูลนร.2!G31="","",ข้อมูลนร.2!G31)</f>
        <v/>
      </c>
      <c r="F33" s="777"/>
      <c r="G33" s="61">
        <f>IF(การอ่าน!G33="","",การอ่าน!G33)</f>
        <v>3</v>
      </c>
      <c r="H33" s="61">
        <f>IF(การอ่าน!H33="","",การอ่าน!H33)</f>
        <v>2</v>
      </c>
      <c r="I33" s="61">
        <f>IF(การอ่าน!I33="","",การอ่าน!I33)</f>
        <v>2</v>
      </c>
      <c r="J33" s="61">
        <f>IF(การอ่าน!J33="","",การอ่าน!J33)</f>
        <v>1</v>
      </c>
      <c r="K33" s="61">
        <f>IF(การอ่าน!K33="","",การอ่าน!K33)</f>
        <v>1</v>
      </c>
      <c r="L33" s="279" t="str">
        <f>IF(การอ่าน!L33="","",การอ่าน!L33)</f>
        <v/>
      </c>
      <c r="M33" s="279" t="str">
        <f>IF(การอ่าน!M33="","",การอ่าน!M33)</f>
        <v/>
      </c>
      <c r="N33" s="87"/>
      <c r="O33" s="365"/>
    </row>
    <row r="34" spans="2:15" ht="17.45" customHeight="1">
      <c r="B34" s="365"/>
      <c r="C34" s="83"/>
      <c r="D34" s="150" t="str">
        <f>IF(ข้อมูลนร.2!D32="","",ข้อมูลนร.2!D32)</f>
        <v/>
      </c>
      <c r="E34" s="776" t="str">
        <f>IF(ข้อมูลนร.2!G32="","",ข้อมูลนร.2!G32)</f>
        <v/>
      </c>
      <c r="F34" s="777"/>
      <c r="G34" s="61">
        <f>IF(การอ่าน!G34="","",การอ่าน!G34)</f>
        <v>1</v>
      </c>
      <c r="H34" s="61">
        <f>IF(การอ่าน!H34="","",การอ่าน!H34)</f>
        <v>1</v>
      </c>
      <c r="I34" s="61">
        <f>IF(การอ่าน!I34="","",การอ่าน!I34)</f>
        <v>1</v>
      </c>
      <c r="J34" s="61">
        <f>IF(การอ่าน!J34="","",การอ่าน!J34)</f>
        <v>1</v>
      </c>
      <c r="K34" s="61">
        <f>IF(การอ่าน!K34="","",การอ่าน!K34)</f>
        <v>1</v>
      </c>
      <c r="L34" s="279" t="str">
        <f>IF(การอ่าน!L34="","",การอ่าน!L34)</f>
        <v/>
      </c>
      <c r="M34" s="279" t="str">
        <f>IF(การอ่าน!M34="","",การอ่าน!M34)</f>
        <v/>
      </c>
      <c r="N34" s="87"/>
      <c r="O34" s="365"/>
    </row>
    <row r="35" spans="2:15" ht="17.45" customHeight="1">
      <c r="B35" s="365"/>
      <c r="C35" s="83"/>
      <c r="D35" s="150" t="str">
        <f>IF(ข้อมูลนร.2!D33="","",ข้อมูลนร.2!D33)</f>
        <v/>
      </c>
      <c r="E35" s="776" t="str">
        <f>IF(ข้อมูลนร.2!G33="","",ข้อมูลนร.2!G33)</f>
        <v/>
      </c>
      <c r="F35" s="777"/>
      <c r="G35" s="61">
        <f>IF(การอ่าน!G35="","",การอ่าน!G35)</f>
        <v>3</v>
      </c>
      <c r="H35" s="61">
        <f>IF(การอ่าน!H35="","",การอ่าน!H35)</f>
        <v>2</v>
      </c>
      <c r="I35" s="61">
        <f>IF(การอ่าน!I35="","",การอ่าน!I35)</f>
        <v>2</v>
      </c>
      <c r="J35" s="61">
        <f>IF(การอ่าน!J35="","",การอ่าน!J35)</f>
        <v>1</v>
      </c>
      <c r="K35" s="61">
        <f>IF(การอ่าน!K35="","",การอ่าน!K35)</f>
        <v>1</v>
      </c>
      <c r="L35" s="279" t="str">
        <f>IF(การอ่าน!L35="","",การอ่าน!L35)</f>
        <v/>
      </c>
      <c r="M35" s="279" t="str">
        <f>IF(การอ่าน!M35="","",การอ่าน!M35)</f>
        <v/>
      </c>
      <c r="N35" s="87"/>
      <c r="O35" s="365"/>
    </row>
    <row r="36" spans="2:15" ht="17.45" customHeight="1">
      <c r="B36" s="365"/>
      <c r="C36" s="83"/>
      <c r="D36" s="150" t="str">
        <f>IF(ข้อมูลนร.2!D34="","",ข้อมูลนร.2!D34)</f>
        <v/>
      </c>
      <c r="E36" s="776" t="str">
        <f>IF(ข้อมูลนร.2!G34="","",ข้อมูลนร.2!G34)</f>
        <v/>
      </c>
      <c r="F36" s="777"/>
      <c r="G36" s="61">
        <f>IF(การอ่าน!G36="","",การอ่าน!G36)</f>
        <v>3</v>
      </c>
      <c r="H36" s="61">
        <f>IF(การอ่าน!H36="","",การอ่าน!H36)</f>
        <v>2</v>
      </c>
      <c r="I36" s="61">
        <f>IF(การอ่าน!I36="","",การอ่าน!I36)</f>
        <v>2</v>
      </c>
      <c r="J36" s="61">
        <f>IF(การอ่าน!J36="","",การอ่าน!J36)</f>
        <v>1</v>
      </c>
      <c r="K36" s="61">
        <f>IF(การอ่าน!K36="","",การอ่าน!K36)</f>
        <v>1</v>
      </c>
      <c r="L36" s="279" t="str">
        <f>IF(การอ่าน!L36="","",การอ่าน!L36)</f>
        <v/>
      </c>
      <c r="M36" s="279" t="str">
        <f>IF(การอ่าน!M36="","",การอ่าน!M36)</f>
        <v/>
      </c>
      <c r="N36" s="87"/>
      <c r="O36" s="365"/>
    </row>
    <row r="37" spans="2:15" ht="17.45" customHeight="1">
      <c r="B37" s="365"/>
      <c r="C37" s="83"/>
      <c r="D37" s="150" t="str">
        <f>IF(ข้อมูลนร.2!D35="","",ข้อมูลนร.2!D35)</f>
        <v/>
      </c>
      <c r="E37" s="776" t="str">
        <f>IF(ข้อมูลนร.2!G35="","",ข้อมูลนร.2!G35)</f>
        <v/>
      </c>
      <c r="F37" s="777"/>
      <c r="G37" s="61">
        <f>IF(การอ่าน!G37="","",การอ่าน!G37)</f>
        <v>3</v>
      </c>
      <c r="H37" s="61">
        <f>IF(การอ่าน!H37="","",การอ่าน!H37)</f>
        <v>2</v>
      </c>
      <c r="I37" s="61">
        <f>IF(การอ่าน!I37="","",การอ่าน!I37)</f>
        <v>2</v>
      </c>
      <c r="J37" s="61">
        <f>IF(การอ่าน!J37="","",การอ่าน!J37)</f>
        <v>1</v>
      </c>
      <c r="K37" s="61">
        <f>IF(การอ่าน!K37="","",การอ่าน!K37)</f>
        <v>1</v>
      </c>
      <c r="L37" s="279" t="str">
        <f>IF(การอ่าน!L37="","",การอ่าน!L37)</f>
        <v/>
      </c>
      <c r="M37" s="279" t="str">
        <f>IF(การอ่าน!M37="","",การอ่าน!M37)</f>
        <v/>
      </c>
      <c r="N37" s="87"/>
      <c r="O37" s="365"/>
    </row>
    <row r="38" spans="2:15" ht="17.45" customHeight="1">
      <c r="B38" s="365"/>
      <c r="C38" s="83"/>
      <c r="D38" s="150" t="str">
        <f>IF(ข้อมูลนร.2!D36="","",ข้อมูลนร.2!D36)</f>
        <v/>
      </c>
      <c r="E38" s="776" t="str">
        <f>IF(ข้อมูลนร.2!G36="","",ข้อมูลนร.2!G36)</f>
        <v/>
      </c>
      <c r="F38" s="777"/>
      <c r="G38" s="61">
        <f>IF(การอ่าน!G38="","",การอ่าน!G38)</f>
        <v>3</v>
      </c>
      <c r="H38" s="61">
        <f>IF(การอ่าน!H38="","",การอ่าน!H38)</f>
        <v>2</v>
      </c>
      <c r="I38" s="61">
        <f>IF(การอ่าน!I38="","",การอ่าน!I38)</f>
        <v>2</v>
      </c>
      <c r="J38" s="61">
        <f>IF(การอ่าน!J38="","",การอ่าน!J38)</f>
        <v>1</v>
      </c>
      <c r="K38" s="61">
        <f>IF(การอ่าน!K38="","",การอ่าน!K38)</f>
        <v>1</v>
      </c>
      <c r="L38" s="279" t="str">
        <f>IF(การอ่าน!L38="","",การอ่าน!L38)</f>
        <v/>
      </c>
      <c r="M38" s="279" t="str">
        <f>IF(การอ่าน!M38="","",การอ่าน!M38)</f>
        <v/>
      </c>
      <c r="N38" s="87"/>
      <c r="O38" s="365"/>
    </row>
    <row r="39" spans="2:15" ht="17.45" customHeight="1">
      <c r="B39" s="365"/>
      <c r="C39" s="83"/>
      <c r="D39" s="150" t="str">
        <f>IF(ข้อมูลนร.2!D37="","",ข้อมูลนร.2!D37)</f>
        <v/>
      </c>
      <c r="E39" s="776" t="str">
        <f>IF(ข้อมูลนร.2!G37="","",ข้อมูลนร.2!G37)</f>
        <v/>
      </c>
      <c r="F39" s="777"/>
      <c r="G39" s="61">
        <f>IF(การอ่าน!G39="","",การอ่าน!G39)</f>
        <v>3</v>
      </c>
      <c r="H39" s="61">
        <f>IF(การอ่าน!H39="","",การอ่าน!H39)</f>
        <v>2</v>
      </c>
      <c r="I39" s="61">
        <f>IF(การอ่าน!I39="","",การอ่าน!I39)</f>
        <v>2</v>
      </c>
      <c r="J39" s="61">
        <f>IF(การอ่าน!J39="","",การอ่าน!J39)</f>
        <v>1</v>
      </c>
      <c r="K39" s="61">
        <f>IF(การอ่าน!K39="","",การอ่าน!K39)</f>
        <v>1</v>
      </c>
      <c r="L39" s="279" t="str">
        <f>IF(การอ่าน!L39="","",การอ่าน!L39)</f>
        <v/>
      </c>
      <c r="M39" s="279" t="str">
        <f>IF(การอ่าน!M39="","",การอ่าน!M39)</f>
        <v/>
      </c>
      <c r="N39" s="87"/>
      <c r="O39" s="365"/>
    </row>
    <row r="40" spans="2:15" ht="17.45" customHeight="1">
      <c r="B40" s="365"/>
      <c r="C40" s="83"/>
      <c r="D40" s="150" t="str">
        <f>IF(ข้อมูลนร.2!D38="","",ข้อมูลนร.2!D38)</f>
        <v/>
      </c>
      <c r="E40" s="776" t="str">
        <f>IF(ข้อมูลนร.2!G38="","",ข้อมูลนร.2!G38)</f>
        <v/>
      </c>
      <c r="F40" s="777"/>
      <c r="G40" s="61">
        <f>IF(การอ่าน!G40="","",การอ่าน!G40)</f>
        <v>1</v>
      </c>
      <c r="H40" s="61">
        <f>IF(การอ่าน!H40="","",การอ่าน!H40)</f>
        <v>1</v>
      </c>
      <c r="I40" s="61">
        <f>IF(การอ่าน!I40="","",การอ่าน!I40)</f>
        <v>1</v>
      </c>
      <c r="J40" s="61">
        <f>IF(การอ่าน!J40="","",การอ่าน!J40)</f>
        <v>1</v>
      </c>
      <c r="K40" s="61">
        <f>IF(การอ่าน!K40="","",การอ่าน!K40)</f>
        <v>1</v>
      </c>
      <c r="L40" s="279" t="str">
        <f>IF(การอ่าน!L40="","",การอ่าน!L40)</f>
        <v/>
      </c>
      <c r="M40" s="279" t="str">
        <f>IF(การอ่าน!M40="","",การอ่าน!M40)</f>
        <v/>
      </c>
      <c r="N40" s="87"/>
      <c r="O40" s="365"/>
    </row>
    <row r="41" spans="2:15" ht="17.45" customHeight="1">
      <c r="B41" s="365"/>
      <c r="C41" s="83"/>
      <c r="D41" s="150" t="str">
        <f>IF(ข้อมูลนร.2!D39="","",ข้อมูลนร.2!D39)</f>
        <v/>
      </c>
      <c r="E41" s="776" t="str">
        <f>IF(ข้อมูลนร.2!G39="","",ข้อมูลนร.2!G39)</f>
        <v/>
      </c>
      <c r="F41" s="777"/>
      <c r="G41" s="61">
        <f>IF(การอ่าน!G41="","",การอ่าน!G41)</f>
        <v>3</v>
      </c>
      <c r="H41" s="61">
        <f>IF(การอ่าน!H41="","",การอ่าน!H41)</f>
        <v>2</v>
      </c>
      <c r="I41" s="61">
        <f>IF(การอ่าน!I41="","",การอ่าน!I41)</f>
        <v>2</v>
      </c>
      <c r="J41" s="61">
        <f>IF(การอ่าน!J41="","",การอ่าน!J41)</f>
        <v>1</v>
      </c>
      <c r="K41" s="61">
        <f>IF(การอ่าน!K41="","",การอ่าน!K41)</f>
        <v>1</v>
      </c>
      <c r="L41" s="279" t="str">
        <f>IF(การอ่าน!L41="","",การอ่าน!L41)</f>
        <v/>
      </c>
      <c r="M41" s="279" t="str">
        <f>IF(การอ่าน!M41="","",การอ่าน!M41)</f>
        <v/>
      </c>
      <c r="N41" s="87"/>
      <c r="O41" s="365"/>
    </row>
    <row r="42" spans="2:15" ht="17.45" customHeight="1">
      <c r="B42" s="365"/>
      <c r="C42" s="83"/>
      <c r="D42" s="150" t="str">
        <f>IF(ข้อมูลนร.2!D40="","",ข้อมูลนร.2!D40)</f>
        <v/>
      </c>
      <c r="E42" s="776" t="str">
        <f>IF(ข้อมูลนร.2!G40="","",ข้อมูลนร.2!G40)</f>
        <v/>
      </c>
      <c r="F42" s="777"/>
      <c r="G42" s="61">
        <f>IF(การอ่าน!G42="","",การอ่าน!G42)</f>
        <v>3</v>
      </c>
      <c r="H42" s="61">
        <f>IF(การอ่าน!H42="","",การอ่าน!H42)</f>
        <v>2</v>
      </c>
      <c r="I42" s="61">
        <f>IF(การอ่าน!I42="","",การอ่าน!I42)</f>
        <v>2</v>
      </c>
      <c r="J42" s="61">
        <f>IF(การอ่าน!J42="","",การอ่าน!J42)</f>
        <v>1</v>
      </c>
      <c r="K42" s="61">
        <f>IF(การอ่าน!K42="","",การอ่าน!K42)</f>
        <v>1</v>
      </c>
      <c r="L42" s="279" t="str">
        <f>IF(การอ่าน!L42="","",การอ่าน!L42)</f>
        <v/>
      </c>
      <c r="M42" s="279" t="str">
        <f>IF(การอ่าน!M42="","",การอ่าน!M42)</f>
        <v/>
      </c>
      <c r="N42" s="87"/>
      <c r="O42" s="365"/>
    </row>
    <row r="43" spans="2:15" ht="17.45" customHeight="1">
      <c r="B43" s="365"/>
      <c r="C43" s="83"/>
      <c r="D43" s="150" t="str">
        <f>IF(ข้อมูลนร.2!D41="","",ข้อมูลนร.2!D41)</f>
        <v/>
      </c>
      <c r="E43" s="776" t="str">
        <f>IF(ข้อมูลนร.2!G41="","",ข้อมูลนร.2!G41)</f>
        <v/>
      </c>
      <c r="F43" s="777"/>
      <c r="G43" s="61">
        <f>IF(การอ่าน!G43="","",การอ่าน!G43)</f>
        <v>3</v>
      </c>
      <c r="H43" s="61">
        <f>IF(การอ่าน!H43="","",การอ่าน!H43)</f>
        <v>2</v>
      </c>
      <c r="I43" s="61">
        <f>IF(การอ่าน!I43="","",การอ่าน!I43)</f>
        <v>2</v>
      </c>
      <c r="J43" s="61">
        <f>IF(การอ่าน!J43="","",การอ่าน!J43)</f>
        <v>1</v>
      </c>
      <c r="K43" s="61">
        <f>IF(การอ่าน!K43="","",การอ่าน!K43)</f>
        <v>1</v>
      </c>
      <c r="L43" s="279" t="str">
        <f>IF(การอ่าน!L43="","",การอ่าน!L43)</f>
        <v/>
      </c>
      <c r="M43" s="279" t="str">
        <f>IF(การอ่าน!M43="","",การอ่าน!M43)</f>
        <v/>
      </c>
      <c r="N43" s="87"/>
      <c r="O43" s="365"/>
    </row>
    <row r="44" spans="2:15" ht="17.45" customHeight="1">
      <c r="B44" s="365"/>
      <c r="C44" s="83"/>
      <c r="D44" s="150" t="str">
        <f>IF(ข้อมูลนร.2!D42="","",ข้อมูลนร.2!D42)</f>
        <v/>
      </c>
      <c r="E44" s="776" t="str">
        <f>IF(ข้อมูลนร.2!G42="","",ข้อมูลนร.2!G42)</f>
        <v/>
      </c>
      <c r="F44" s="777"/>
      <c r="G44" s="61">
        <f>IF(การอ่าน!G44="","",การอ่าน!G44)</f>
        <v>3</v>
      </c>
      <c r="H44" s="61">
        <f>IF(การอ่าน!H44="","",การอ่าน!H44)</f>
        <v>2</v>
      </c>
      <c r="I44" s="61">
        <f>IF(การอ่าน!I44="","",การอ่าน!I44)</f>
        <v>2</v>
      </c>
      <c r="J44" s="61">
        <f>IF(การอ่าน!J44="","",การอ่าน!J44)</f>
        <v>1</v>
      </c>
      <c r="K44" s="61">
        <f>IF(การอ่าน!K44="","",การอ่าน!K44)</f>
        <v>1</v>
      </c>
      <c r="L44" s="279" t="str">
        <f>IF(การอ่าน!L44="","",การอ่าน!L44)</f>
        <v/>
      </c>
      <c r="M44" s="279" t="str">
        <f>IF(การอ่าน!M44="","",การอ่าน!M44)</f>
        <v/>
      </c>
      <c r="N44" s="87"/>
      <c r="O44" s="365"/>
    </row>
    <row r="45" spans="2:15" ht="17.45" customHeight="1">
      <c r="B45" s="365"/>
      <c r="C45" s="83"/>
      <c r="D45" s="150" t="str">
        <f>IF(ข้อมูลนร.2!D43="","",ข้อมูลนร.2!D43)</f>
        <v/>
      </c>
      <c r="E45" s="776" t="str">
        <f>IF(ข้อมูลนร.2!G43="","",ข้อมูลนร.2!G43)</f>
        <v/>
      </c>
      <c r="F45" s="777"/>
      <c r="G45" s="61">
        <f>IF(การอ่าน!G45="","",การอ่าน!G45)</f>
        <v>3</v>
      </c>
      <c r="H45" s="61">
        <f>IF(การอ่าน!H45="","",การอ่าน!H45)</f>
        <v>2</v>
      </c>
      <c r="I45" s="61">
        <f>IF(การอ่าน!I45="","",การอ่าน!I45)</f>
        <v>2</v>
      </c>
      <c r="J45" s="61">
        <f>IF(การอ่าน!J45="","",การอ่าน!J45)</f>
        <v>1</v>
      </c>
      <c r="K45" s="61">
        <f>IF(การอ่าน!K45="","",การอ่าน!K45)</f>
        <v>1</v>
      </c>
      <c r="L45" s="279" t="str">
        <f>IF(การอ่าน!L45="","",การอ่าน!L45)</f>
        <v/>
      </c>
      <c r="M45" s="279" t="str">
        <f>IF(การอ่าน!M45="","",การอ่าน!M45)</f>
        <v/>
      </c>
      <c r="N45" s="87"/>
      <c r="O45" s="365"/>
    </row>
    <row r="46" spans="2:15" ht="17.45" customHeight="1">
      <c r="B46" s="365"/>
      <c r="C46" s="83"/>
      <c r="D46" s="150" t="str">
        <f>IF(ข้อมูลนร.2!D44="","",ข้อมูลนร.2!D44)</f>
        <v/>
      </c>
      <c r="E46" s="776" t="str">
        <f>IF(ข้อมูลนร.2!G44="","",ข้อมูลนร.2!G44)</f>
        <v/>
      </c>
      <c r="F46" s="777"/>
      <c r="G46" s="61">
        <f>IF(การอ่าน!G46="","",การอ่าน!G46)</f>
        <v>3</v>
      </c>
      <c r="H46" s="61">
        <f>IF(การอ่าน!H46="","",การอ่าน!H46)</f>
        <v>2</v>
      </c>
      <c r="I46" s="61">
        <f>IF(การอ่าน!I46="","",การอ่าน!I46)</f>
        <v>2</v>
      </c>
      <c r="J46" s="61">
        <f>IF(การอ่าน!J46="","",การอ่าน!J46)</f>
        <v>1</v>
      </c>
      <c r="K46" s="61">
        <f>IF(การอ่าน!K46="","",การอ่าน!K46)</f>
        <v>1</v>
      </c>
      <c r="L46" s="279" t="str">
        <f>IF(การอ่าน!L46="","",การอ่าน!L46)</f>
        <v/>
      </c>
      <c r="M46" s="279" t="str">
        <f>IF(การอ่าน!M46="","",การอ่าน!M46)</f>
        <v/>
      </c>
      <c r="N46" s="87"/>
      <c r="O46" s="365"/>
    </row>
    <row r="47" spans="2:15" ht="17.45" customHeight="1">
      <c r="B47" s="365"/>
      <c r="C47" s="83"/>
      <c r="D47" s="150" t="str">
        <f>IF(ข้อมูลนร.2!D45="","",ข้อมูลนร.2!D45)</f>
        <v/>
      </c>
      <c r="E47" s="776" t="str">
        <f>IF(ข้อมูลนร.2!G45="","",ข้อมูลนร.2!G45)</f>
        <v/>
      </c>
      <c r="F47" s="777"/>
      <c r="G47" s="61">
        <f>IF(การอ่าน!G47="","",การอ่าน!G47)</f>
        <v>3</v>
      </c>
      <c r="H47" s="61">
        <f>IF(การอ่าน!H47="","",การอ่าน!H47)</f>
        <v>2</v>
      </c>
      <c r="I47" s="61">
        <f>IF(การอ่าน!I47="","",การอ่าน!I47)</f>
        <v>2</v>
      </c>
      <c r="J47" s="61">
        <f>IF(การอ่าน!J47="","",การอ่าน!J47)</f>
        <v>1</v>
      </c>
      <c r="K47" s="61">
        <f>IF(การอ่าน!K47="","",การอ่าน!K47)</f>
        <v>1</v>
      </c>
      <c r="L47" s="279" t="str">
        <f>IF(การอ่าน!L47="","",การอ่าน!L47)</f>
        <v/>
      </c>
      <c r="M47" s="279" t="str">
        <f>IF(การอ่าน!M47="","",การอ่าน!M47)</f>
        <v/>
      </c>
      <c r="N47" s="87"/>
      <c r="O47" s="365"/>
    </row>
    <row r="48" spans="2:15" ht="17.45" customHeight="1">
      <c r="B48" s="365"/>
      <c r="C48" s="83"/>
      <c r="D48" s="150" t="str">
        <f>IF(ข้อมูลนร.2!D46="","",ข้อมูลนร.2!D46)</f>
        <v/>
      </c>
      <c r="E48" s="776" t="str">
        <f>IF(ข้อมูลนร.2!G46="","",ข้อมูลนร.2!G46)</f>
        <v/>
      </c>
      <c r="F48" s="777"/>
      <c r="G48" s="61">
        <f>IF(การอ่าน!G48="","",การอ่าน!G48)</f>
        <v>3</v>
      </c>
      <c r="H48" s="61">
        <f>IF(การอ่าน!H48="","",การอ่าน!H48)</f>
        <v>2</v>
      </c>
      <c r="I48" s="61">
        <f>IF(การอ่าน!I48="","",การอ่าน!I48)</f>
        <v>2</v>
      </c>
      <c r="J48" s="61">
        <f>IF(การอ่าน!J48="","",การอ่าน!J48)</f>
        <v>1</v>
      </c>
      <c r="K48" s="61">
        <f>IF(การอ่าน!K48="","",การอ่าน!K48)</f>
        <v>1</v>
      </c>
      <c r="L48" s="279" t="str">
        <f>IF(การอ่าน!L48="","",การอ่าน!L48)</f>
        <v/>
      </c>
      <c r="M48" s="279" t="str">
        <f>IF(การอ่าน!M48="","",การอ่าน!M48)</f>
        <v/>
      </c>
      <c r="N48" s="87"/>
      <c r="O48" s="365"/>
    </row>
    <row r="49" spans="2:15" ht="18" customHeight="1">
      <c r="B49" s="365"/>
      <c r="C49" s="83"/>
      <c r="D49" s="83"/>
      <c r="E49" s="83"/>
      <c r="F49" s="83"/>
      <c r="G49" s="84"/>
      <c r="H49" s="84"/>
      <c r="I49" s="84"/>
      <c r="J49" s="84"/>
      <c r="K49" s="84"/>
      <c r="L49" s="85"/>
      <c r="M49" s="85"/>
      <c r="N49" s="85"/>
      <c r="O49" s="365"/>
    </row>
    <row r="50" spans="2:15">
      <c r="B50" s="365"/>
      <c r="C50" s="365"/>
      <c r="D50" s="365"/>
      <c r="E50" s="365"/>
      <c r="F50" s="365"/>
      <c r="G50" s="366"/>
      <c r="H50" s="366"/>
      <c r="I50" s="366"/>
      <c r="J50" s="366"/>
      <c r="K50" s="366"/>
      <c r="L50" s="367"/>
      <c r="M50" s="367"/>
      <c r="N50" s="367"/>
      <c r="O50" s="365"/>
    </row>
  </sheetData>
  <sheetProtection algorithmName="SHA-512" hashValue="TZPBsIpCO+39eZ4jFT/ZDQ83Po8rpSbixmfTw+tpfUKZ9DTEmH4femACd5XAi5jjcZfddXTGLTJZi6J6izV11g==" saltValue="eJr7FXRzvW7RboJkWh1vPg==" spinCount="100000" sheet="1" objects="1" scenarios="1"/>
  <mergeCells count="47">
    <mergeCell ref="E45:F45"/>
    <mergeCell ref="E46:F46"/>
    <mergeCell ref="E47:F47"/>
    <mergeCell ref="E48:F48"/>
    <mergeCell ref="E39:F39"/>
    <mergeCell ref="E40:F40"/>
    <mergeCell ref="E41:F41"/>
    <mergeCell ref="E42:F42"/>
    <mergeCell ref="E43:F43"/>
    <mergeCell ref="E44:F44"/>
    <mergeCell ref="E38:F38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26:F26"/>
    <mergeCell ref="E15:F15"/>
    <mergeCell ref="E16:F16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14:F14"/>
    <mergeCell ref="D3:M3"/>
    <mergeCell ref="D4:M4"/>
    <mergeCell ref="D6:D8"/>
    <mergeCell ref="E6:F8"/>
    <mergeCell ref="G6:K6"/>
    <mergeCell ref="G7:H7"/>
    <mergeCell ref="I7:J7"/>
    <mergeCell ref="E9:F9"/>
    <mergeCell ref="E10:F10"/>
    <mergeCell ref="E11:F11"/>
    <mergeCell ref="E12:F12"/>
    <mergeCell ref="E13:F13"/>
  </mergeCells>
  <pageMargins left="0.47244094488188981" right="0.11811023622047245" top="0.39370078740157483" bottom="0" header="0" footer="0"/>
  <pageSetup paperSize="9" orientation="portrait" blackAndWhite="1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AB50"/>
  <sheetViews>
    <sheetView showGridLines="0" showRowColHeaders="0" zoomScaleNormal="100" workbookViewId="0"/>
  </sheetViews>
  <sheetFormatPr defaultRowHeight="18.75"/>
  <cols>
    <col min="1" max="1" width="25.625" style="51" customWidth="1"/>
    <col min="2" max="3" width="4.625" style="51" customWidth="1"/>
    <col min="4" max="4" width="3.5" style="53" customWidth="1"/>
    <col min="5" max="5" width="9" style="51"/>
    <col min="6" max="6" width="12.375" style="51" customWidth="1"/>
    <col min="7" max="24" width="3.125" style="52" customWidth="1"/>
    <col min="25" max="25" width="6.125" style="53" customWidth="1"/>
    <col min="26" max="26" width="6.25" style="53" customWidth="1"/>
    <col min="27" max="27" width="4.625" style="53" customWidth="1"/>
    <col min="28" max="30" width="4.625" style="51" customWidth="1"/>
    <col min="31" max="16384" width="9" style="51"/>
  </cols>
  <sheetData>
    <row r="1" spans="2:28" ht="20.100000000000001" customHeight="1">
      <c r="B1" s="365"/>
      <c r="C1" s="365"/>
      <c r="D1" s="367"/>
      <c r="E1" s="365"/>
      <c r="F1" s="365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7"/>
      <c r="Z1" s="367"/>
      <c r="AA1" s="367"/>
      <c r="AB1" s="365"/>
    </row>
    <row r="2" spans="2:28" ht="18" customHeight="1">
      <c r="B2" s="365"/>
      <c r="C2" s="83"/>
      <c r="D2" s="85"/>
      <c r="E2" s="83"/>
      <c r="F2" s="83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5"/>
      <c r="Z2" s="85"/>
      <c r="AA2" s="267"/>
      <c r="AB2" s="365"/>
    </row>
    <row r="3" spans="2:28" ht="20.100000000000001" customHeight="1">
      <c r="B3" s="365"/>
      <c r="C3" s="83"/>
      <c r="D3" s="755" t="s">
        <v>294</v>
      </c>
      <c r="E3" s="755"/>
      <c r="F3" s="755"/>
      <c r="G3" s="755"/>
      <c r="H3" s="755"/>
      <c r="I3" s="755"/>
      <c r="J3" s="755"/>
      <c r="K3" s="755"/>
      <c r="L3" s="755"/>
      <c r="M3" s="755"/>
      <c r="N3" s="755"/>
      <c r="O3" s="755"/>
      <c r="P3" s="755"/>
      <c r="Q3" s="755"/>
      <c r="R3" s="755"/>
      <c r="S3" s="755"/>
      <c r="T3" s="755"/>
      <c r="U3" s="755"/>
      <c r="V3" s="755"/>
      <c r="W3" s="755"/>
      <c r="X3" s="755"/>
      <c r="Y3" s="755"/>
      <c r="Z3" s="755"/>
      <c r="AA3" s="267"/>
      <c r="AB3" s="365"/>
    </row>
    <row r="4" spans="2:28" ht="20.100000000000001" customHeight="1">
      <c r="B4" s="365"/>
      <c r="C4" s="83"/>
      <c r="D4" s="755" t="str">
        <f>"ชั้น"&amp;ข้อมูลพื้นฐาน!T6 &amp;"        "&amp; "ภาคเรียนที่ " &amp;" " &amp;ข้อมูลพื้นฐาน!T5&amp;"       "&amp; "ปีการศึกษา" &amp;"  "&amp; ข้อมูลพื้นฐาน!X5</f>
        <v>ชั้นมัธยมศึกษาปีที่  1        ภาคเรียนที่  1       ปีการศึกษา  2566</v>
      </c>
      <c r="E4" s="755"/>
      <c r="F4" s="755"/>
      <c r="G4" s="755"/>
      <c r="H4" s="755"/>
      <c r="I4" s="755"/>
      <c r="J4" s="755"/>
      <c r="K4" s="755"/>
      <c r="L4" s="755"/>
      <c r="M4" s="755"/>
      <c r="N4" s="755"/>
      <c r="O4" s="755"/>
      <c r="P4" s="755"/>
      <c r="Q4" s="755"/>
      <c r="R4" s="755"/>
      <c r="S4" s="755"/>
      <c r="T4" s="755"/>
      <c r="U4" s="755"/>
      <c r="V4" s="755"/>
      <c r="W4" s="755"/>
      <c r="X4" s="755"/>
      <c r="Y4" s="755"/>
      <c r="Z4" s="755"/>
      <c r="AA4" s="267"/>
      <c r="AB4" s="365"/>
    </row>
    <row r="5" spans="2:28" ht="3.95" customHeight="1">
      <c r="B5" s="365"/>
      <c r="C5" s="83"/>
      <c r="D5" s="85"/>
      <c r="E5" s="83"/>
      <c r="F5" s="83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5"/>
      <c r="Z5" s="85"/>
      <c r="AA5" s="85"/>
      <c r="AB5" s="365"/>
    </row>
    <row r="6" spans="2:28" ht="20.100000000000001" customHeight="1">
      <c r="B6" s="365"/>
      <c r="C6" s="83"/>
      <c r="D6" s="789" t="s">
        <v>32</v>
      </c>
      <c r="E6" s="781" t="s">
        <v>34</v>
      </c>
      <c r="F6" s="782"/>
      <c r="G6" s="790" t="s">
        <v>15</v>
      </c>
      <c r="H6" s="791"/>
      <c r="I6" s="791"/>
      <c r="J6" s="791"/>
      <c r="K6" s="791"/>
      <c r="L6" s="791"/>
      <c r="M6" s="791"/>
      <c r="N6" s="791"/>
      <c r="O6" s="791"/>
      <c r="P6" s="791"/>
      <c r="Q6" s="791"/>
      <c r="R6" s="791"/>
      <c r="S6" s="791"/>
      <c r="T6" s="791"/>
      <c r="U6" s="791"/>
      <c r="V6" s="791"/>
      <c r="W6" s="791"/>
      <c r="X6" s="791"/>
      <c r="Y6" s="792" t="s">
        <v>61</v>
      </c>
      <c r="Z6" s="794" t="s">
        <v>10</v>
      </c>
      <c r="AA6" s="86"/>
      <c r="AB6" s="365"/>
    </row>
    <row r="7" spans="2:28" ht="16.5" customHeight="1">
      <c r="B7" s="365"/>
      <c r="C7" s="83"/>
      <c r="D7" s="789"/>
      <c r="E7" s="783"/>
      <c r="F7" s="784"/>
      <c r="G7" s="790">
        <v>1</v>
      </c>
      <c r="H7" s="791"/>
      <c r="I7" s="791"/>
      <c r="J7" s="795"/>
      <c r="K7" s="790">
        <v>2</v>
      </c>
      <c r="L7" s="795"/>
      <c r="M7" s="263">
        <v>3</v>
      </c>
      <c r="N7" s="790">
        <v>4</v>
      </c>
      <c r="O7" s="795"/>
      <c r="P7" s="790">
        <v>5</v>
      </c>
      <c r="Q7" s="795"/>
      <c r="R7" s="790">
        <v>6</v>
      </c>
      <c r="S7" s="795"/>
      <c r="T7" s="790">
        <v>7</v>
      </c>
      <c r="U7" s="791"/>
      <c r="V7" s="795"/>
      <c r="W7" s="790">
        <v>8</v>
      </c>
      <c r="X7" s="795"/>
      <c r="Y7" s="793"/>
      <c r="Z7" s="794"/>
      <c r="AA7" s="86"/>
      <c r="AB7" s="365"/>
    </row>
    <row r="8" spans="2:28" ht="18" customHeight="1">
      <c r="B8" s="365"/>
      <c r="C8" s="83"/>
      <c r="D8" s="789"/>
      <c r="E8" s="783"/>
      <c r="F8" s="784"/>
      <c r="G8" s="371">
        <v>1.1000000000000001</v>
      </c>
      <c r="H8" s="371">
        <v>1.2</v>
      </c>
      <c r="I8" s="371">
        <v>1.3</v>
      </c>
      <c r="J8" s="371">
        <v>1.4</v>
      </c>
      <c r="K8" s="371">
        <v>2.1</v>
      </c>
      <c r="L8" s="371">
        <v>2.2000000000000002</v>
      </c>
      <c r="M8" s="371">
        <v>3.1</v>
      </c>
      <c r="N8" s="371">
        <v>4.0999999999999996</v>
      </c>
      <c r="O8" s="372">
        <v>4.2</v>
      </c>
      <c r="P8" s="372">
        <v>5.0999999999999996</v>
      </c>
      <c r="Q8" s="372">
        <v>5.2</v>
      </c>
      <c r="R8" s="371">
        <v>6.1</v>
      </c>
      <c r="S8" s="371">
        <v>6.2</v>
      </c>
      <c r="T8" s="371">
        <v>7.1</v>
      </c>
      <c r="U8" s="371">
        <v>7.2</v>
      </c>
      <c r="V8" s="371">
        <v>7.3</v>
      </c>
      <c r="W8" s="371">
        <v>8.1</v>
      </c>
      <c r="X8" s="371">
        <v>8.1999999999999993</v>
      </c>
      <c r="Y8" s="793"/>
      <c r="Z8" s="794"/>
      <c r="AA8" s="86"/>
      <c r="AB8" s="365"/>
    </row>
    <row r="9" spans="2:28" s="254" customFormat="1" ht="17.45" customHeight="1">
      <c r="B9" s="374"/>
      <c r="C9" s="341"/>
      <c r="D9" s="265" t="str">
        <f>IF(ข้อมูลนร.2!D7="","",ข้อมูลนร.2!D7)</f>
        <v>1</v>
      </c>
      <c r="E9" s="776" t="str">
        <f>IF(ข้อมูลนร.2!G7="","",ข้อมูลนร.2!G7)</f>
        <v>เด็กชายเหลือง  ดอทคอม</v>
      </c>
      <c r="F9" s="777"/>
      <c r="G9" s="265">
        <f>IF(คุณลักษณะ!G9="","",คุณลักษณะ!G9)</f>
        <v>2</v>
      </c>
      <c r="H9" s="265">
        <f>IF(คุณลักษณะ!H9="","",คุณลักษณะ!H9)</f>
        <v>2</v>
      </c>
      <c r="I9" s="265">
        <f>IF(คุณลักษณะ!I9="","",คุณลักษณะ!I9)</f>
        <v>2</v>
      </c>
      <c r="J9" s="265">
        <f>IF(คุณลักษณะ!J9="","",คุณลักษณะ!J9)</f>
        <v>2</v>
      </c>
      <c r="K9" s="265">
        <f>IF(คุณลักษณะ!K9="","",คุณลักษณะ!K9)</f>
        <v>2</v>
      </c>
      <c r="L9" s="265">
        <f>IF(คุณลักษณะ!L9="","",คุณลักษณะ!L9)</f>
        <v>2</v>
      </c>
      <c r="M9" s="265">
        <f>IF(คุณลักษณะ!M9="","",คุณลักษณะ!M9)</f>
        <v>2</v>
      </c>
      <c r="N9" s="265">
        <f>IF(คุณลักษณะ!N9="","",คุณลักษณะ!N9)</f>
        <v>2</v>
      </c>
      <c r="O9" s="265">
        <f>IF(คุณลักษณะ!O9="","",คุณลักษณะ!O9)</f>
        <v>2</v>
      </c>
      <c r="P9" s="265">
        <f>IF(คุณลักษณะ!P9="","",คุณลักษณะ!P9)</f>
        <v>2</v>
      </c>
      <c r="Q9" s="265">
        <f>IF(คุณลักษณะ!Q9="","",คุณลักษณะ!Q9)</f>
        <v>2</v>
      </c>
      <c r="R9" s="265">
        <f>IF(คุณลักษณะ!R9="","",คุณลักษณะ!R9)</f>
        <v>2</v>
      </c>
      <c r="S9" s="265">
        <f>IF(คุณลักษณะ!S9="","",คุณลักษณะ!S9)</f>
        <v>2</v>
      </c>
      <c r="T9" s="265">
        <f>IF(คุณลักษณะ!T9="","",คุณลักษณะ!T9)</f>
        <v>2</v>
      </c>
      <c r="U9" s="265">
        <f>IF(คุณลักษณะ!U9="","",คุณลักษณะ!U9)</f>
        <v>2</v>
      </c>
      <c r="V9" s="265">
        <f>IF(คุณลักษณะ!V9="","",คุณลักษณะ!V9)</f>
        <v>2</v>
      </c>
      <c r="W9" s="265">
        <f>IF(คุณลักษณะ!W9="","",คุณลักษณะ!W9)</f>
        <v>2</v>
      </c>
      <c r="X9" s="265">
        <f>IF(คุณลักษณะ!X9="","",คุณลักษณะ!X9)</f>
        <v>2</v>
      </c>
      <c r="Y9" s="276">
        <f>IF(คุณลักษณะ!Y9="","",คุณลักษณะ!Y9)</f>
        <v>2</v>
      </c>
      <c r="Z9" s="276" t="str">
        <f>IF(คุณลักษณะ!Z9="","",คุณลักษณะ!Z9)</f>
        <v>ดี</v>
      </c>
      <c r="AA9" s="345"/>
      <c r="AB9" s="375"/>
    </row>
    <row r="10" spans="2:28" s="254" customFormat="1" ht="17.45" customHeight="1">
      <c r="B10" s="374"/>
      <c r="C10" s="341"/>
      <c r="D10" s="373" t="str">
        <f>IF(ข้อมูลนร.2!D8="","",ข้อมูลนร.2!D8)</f>
        <v>2</v>
      </c>
      <c r="E10" s="776" t="str">
        <f>IF(ข้อมูลนร.2!G8="","",ข้อมูลนร.2!G8)</f>
        <v>เด็กชายชมพู  ดอทคอม</v>
      </c>
      <c r="F10" s="777"/>
      <c r="G10" s="265">
        <f>IF(คุณลักษณะ!G10="","",คุณลักษณะ!G10)</f>
        <v>2</v>
      </c>
      <c r="H10" s="265">
        <f>IF(คุณลักษณะ!H10="","",คุณลักษณะ!H10)</f>
        <v>2</v>
      </c>
      <c r="I10" s="265">
        <f>IF(คุณลักษณะ!I10="","",คุณลักษณะ!I10)</f>
        <v>2</v>
      </c>
      <c r="J10" s="265">
        <f>IF(คุณลักษณะ!J10="","",คุณลักษณะ!J10)</f>
        <v>2</v>
      </c>
      <c r="K10" s="265">
        <f>IF(คุณลักษณะ!K10="","",คุณลักษณะ!K10)</f>
        <v>3</v>
      </c>
      <c r="L10" s="265">
        <f>IF(คุณลักษณะ!L10="","",คุณลักษณะ!L10)</f>
        <v>2</v>
      </c>
      <c r="M10" s="265">
        <f>IF(คุณลักษณะ!M10="","",คุณลักษณะ!M10)</f>
        <v>2</v>
      </c>
      <c r="N10" s="265">
        <f>IF(คุณลักษณะ!N10="","",คุณลักษณะ!N10)</f>
        <v>2</v>
      </c>
      <c r="O10" s="265">
        <f>IF(คุณลักษณะ!O10="","",คุณลักษณะ!O10)</f>
        <v>3</v>
      </c>
      <c r="P10" s="265">
        <f>IF(คุณลักษณะ!P10="","",คุณลักษณะ!P10)</f>
        <v>2</v>
      </c>
      <c r="Q10" s="265">
        <f>IF(คุณลักษณะ!Q10="","",คุณลักษณะ!Q10)</f>
        <v>2</v>
      </c>
      <c r="R10" s="265">
        <f>IF(คุณลักษณะ!R10="","",คุณลักษณะ!R10)</f>
        <v>2</v>
      </c>
      <c r="S10" s="265">
        <f>IF(คุณลักษณะ!S10="","",คุณลักษณะ!S10)</f>
        <v>2</v>
      </c>
      <c r="T10" s="265">
        <f>IF(คุณลักษณะ!T10="","",คุณลักษณะ!T10)</f>
        <v>3</v>
      </c>
      <c r="U10" s="265">
        <f>IF(คุณลักษณะ!U10="","",คุณลักษณะ!U10)</f>
        <v>2</v>
      </c>
      <c r="V10" s="265">
        <f>IF(คุณลักษณะ!V10="","",คุณลักษณะ!V10)</f>
        <v>2</v>
      </c>
      <c r="W10" s="265">
        <f>IF(คุณลักษณะ!W10="","",คุณลักษณะ!W10)</f>
        <v>3</v>
      </c>
      <c r="X10" s="265">
        <f>IF(คุณลักษณะ!X10="","",คุณลักษณะ!X10)</f>
        <v>3</v>
      </c>
      <c r="Y10" s="276">
        <f>IF(คุณลักษณะ!Y10="","",คุณลักษณะ!Y10)</f>
        <v>2</v>
      </c>
      <c r="Z10" s="276" t="str">
        <f>IF(คุณลักษณะ!Z10="","",คุณลักษณะ!Z10)</f>
        <v>ดี</v>
      </c>
      <c r="AA10" s="345"/>
      <c r="AB10" s="376"/>
    </row>
    <row r="11" spans="2:28" s="254" customFormat="1" ht="17.45" customHeight="1">
      <c r="B11" s="374"/>
      <c r="C11" s="341"/>
      <c r="D11" s="373" t="str">
        <f>IF(ข้อมูลนร.2!D9="","",ข้อมูลนร.2!D9)</f>
        <v>3</v>
      </c>
      <c r="E11" s="776" t="str">
        <f>IF(ข้อมูลนร.2!G9="","",ข้อมูลนร.2!G9)</f>
        <v>เด็กชายเขียว  ดอทคอม</v>
      </c>
      <c r="F11" s="777"/>
      <c r="G11" s="265">
        <f>IF(คุณลักษณะ!G11="","",คุณลักษณะ!G11)</f>
        <v>2</v>
      </c>
      <c r="H11" s="265">
        <f>IF(คุณลักษณะ!H11="","",คุณลักษณะ!H11)</f>
        <v>2</v>
      </c>
      <c r="I11" s="265">
        <f>IF(คุณลักษณะ!I11="","",คุณลักษณะ!I11)</f>
        <v>2</v>
      </c>
      <c r="J11" s="265">
        <f>IF(คุณลักษณะ!J11="","",คุณลักษณะ!J11)</f>
        <v>2</v>
      </c>
      <c r="K11" s="265">
        <f>IF(คุณลักษณะ!K11="","",คุณลักษณะ!K11)</f>
        <v>3</v>
      </c>
      <c r="L11" s="265">
        <f>IF(คุณลักษณะ!L11="","",คุณลักษณะ!L11)</f>
        <v>2</v>
      </c>
      <c r="M11" s="265">
        <f>IF(คุณลักษณะ!M11="","",คุณลักษณะ!M11)</f>
        <v>2</v>
      </c>
      <c r="N11" s="265">
        <f>IF(คุณลักษณะ!N11="","",คุณลักษณะ!N11)</f>
        <v>2</v>
      </c>
      <c r="O11" s="265">
        <f>IF(คุณลักษณะ!O11="","",คุณลักษณะ!O11)</f>
        <v>3</v>
      </c>
      <c r="P11" s="265">
        <f>IF(คุณลักษณะ!P11="","",คุณลักษณะ!P11)</f>
        <v>2</v>
      </c>
      <c r="Q11" s="265">
        <f>IF(คุณลักษณะ!Q11="","",คุณลักษณะ!Q11)</f>
        <v>2</v>
      </c>
      <c r="R11" s="265">
        <f>IF(คุณลักษณะ!R11="","",คุณลักษณะ!R11)</f>
        <v>2</v>
      </c>
      <c r="S11" s="265">
        <f>IF(คุณลักษณะ!S11="","",คุณลักษณะ!S11)</f>
        <v>2</v>
      </c>
      <c r="T11" s="265">
        <f>IF(คุณลักษณะ!T11="","",คุณลักษณะ!T11)</f>
        <v>3</v>
      </c>
      <c r="U11" s="265">
        <f>IF(คุณลักษณะ!U11="","",คุณลักษณะ!U11)</f>
        <v>2</v>
      </c>
      <c r="V11" s="265">
        <f>IF(คุณลักษณะ!V11="","",คุณลักษณะ!V11)</f>
        <v>2</v>
      </c>
      <c r="W11" s="265">
        <f>IF(คุณลักษณะ!W11="","",คุณลักษณะ!W11)</f>
        <v>3</v>
      </c>
      <c r="X11" s="265">
        <f>IF(คุณลักษณะ!X11="","",คุณลักษณะ!X11)</f>
        <v>3</v>
      </c>
      <c r="Y11" s="276">
        <f>IF(คุณลักษณะ!Y11="","",คุณลักษณะ!Y11)</f>
        <v>2</v>
      </c>
      <c r="Z11" s="276" t="str">
        <f>IF(คุณลักษณะ!Z11="","",คุณลักษณะ!Z11)</f>
        <v>ดี</v>
      </c>
      <c r="AA11" s="345"/>
      <c r="AB11" s="374"/>
    </row>
    <row r="12" spans="2:28" s="254" customFormat="1" ht="17.45" customHeight="1">
      <c r="B12" s="374"/>
      <c r="C12" s="341"/>
      <c r="D12" s="373" t="str">
        <f>IF(ข้อมูลนร.2!D10="","",ข้อมูลนร.2!D10)</f>
        <v/>
      </c>
      <c r="E12" s="776" t="str">
        <f>IF(ข้อมูลนร.2!G10="","",ข้อมูลนร.2!G10)</f>
        <v/>
      </c>
      <c r="F12" s="777"/>
      <c r="G12" s="265">
        <f>IF(คุณลักษณะ!G12="","",คุณลักษณะ!G12)</f>
        <v>2</v>
      </c>
      <c r="H12" s="265">
        <f>IF(คุณลักษณะ!H12="","",คุณลักษณะ!H12)</f>
        <v>2</v>
      </c>
      <c r="I12" s="265">
        <f>IF(คุณลักษณะ!I12="","",คุณลักษณะ!I12)</f>
        <v>2</v>
      </c>
      <c r="J12" s="265">
        <f>IF(คุณลักษณะ!J12="","",คุณลักษณะ!J12)</f>
        <v>2</v>
      </c>
      <c r="K12" s="265">
        <f>IF(คุณลักษณะ!K12="","",คุณลักษณะ!K12)</f>
        <v>3</v>
      </c>
      <c r="L12" s="265">
        <f>IF(คุณลักษณะ!L12="","",คุณลักษณะ!L12)</f>
        <v>2</v>
      </c>
      <c r="M12" s="265">
        <f>IF(คุณลักษณะ!M12="","",คุณลักษณะ!M12)</f>
        <v>2</v>
      </c>
      <c r="N12" s="265">
        <f>IF(คุณลักษณะ!N12="","",คุณลักษณะ!N12)</f>
        <v>2</v>
      </c>
      <c r="O12" s="265">
        <f>IF(คุณลักษณะ!O12="","",คุณลักษณะ!O12)</f>
        <v>3</v>
      </c>
      <c r="P12" s="265">
        <f>IF(คุณลักษณะ!P12="","",คุณลักษณะ!P12)</f>
        <v>2</v>
      </c>
      <c r="Q12" s="265">
        <f>IF(คุณลักษณะ!Q12="","",คุณลักษณะ!Q12)</f>
        <v>2</v>
      </c>
      <c r="R12" s="265">
        <f>IF(คุณลักษณะ!R12="","",คุณลักษณะ!R12)</f>
        <v>2</v>
      </c>
      <c r="S12" s="265">
        <f>IF(คุณลักษณะ!S12="","",คุณลักษณะ!S12)</f>
        <v>2</v>
      </c>
      <c r="T12" s="265">
        <f>IF(คุณลักษณะ!T12="","",คุณลักษณะ!T12)</f>
        <v>3</v>
      </c>
      <c r="U12" s="265">
        <f>IF(คุณลักษณะ!U12="","",คุณลักษณะ!U12)</f>
        <v>2</v>
      </c>
      <c r="V12" s="265">
        <f>IF(คุณลักษณะ!V12="","",คุณลักษณะ!V12)</f>
        <v>2</v>
      </c>
      <c r="W12" s="265">
        <f>IF(คุณลักษณะ!W12="","",คุณลักษณะ!W12)</f>
        <v>3</v>
      </c>
      <c r="X12" s="265">
        <f>IF(คุณลักษณะ!X12="","",คุณลักษณะ!X12)</f>
        <v>3</v>
      </c>
      <c r="Y12" s="276" t="str">
        <f>IF(คุณลักษณะ!Y12="","",คุณลักษณะ!Y12)</f>
        <v/>
      </c>
      <c r="Z12" s="276" t="str">
        <f>IF(คุณลักษณะ!Z12="","",คุณลักษณะ!Z12)</f>
        <v/>
      </c>
      <c r="AA12" s="345"/>
      <c r="AB12" s="374"/>
    </row>
    <row r="13" spans="2:28" s="254" customFormat="1" ht="17.45" customHeight="1">
      <c r="B13" s="374"/>
      <c r="C13" s="341"/>
      <c r="D13" s="373" t="str">
        <f>IF(ข้อมูลนร.2!D11="","",ข้อมูลนร.2!D11)</f>
        <v/>
      </c>
      <c r="E13" s="776" t="str">
        <f>IF(ข้อมูลนร.2!G11="","",ข้อมูลนร.2!G11)</f>
        <v/>
      </c>
      <c r="F13" s="777"/>
      <c r="G13" s="265">
        <f>IF(คุณลักษณะ!G13="","",คุณลักษณะ!G13)</f>
        <v>2</v>
      </c>
      <c r="H13" s="265">
        <f>IF(คุณลักษณะ!H13="","",คุณลักษณะ!H13)</f>
        <v>2</v>
      </c>
      <c r="I13" s="265">
        <f>IF(คุณลักษณะ!I13="","",คุณลักษณะ!I13)</f>
        <v>2</v>
      </c>
      <c r="J13" s="265">
        <f>IF(คุณลักษณะ!J13="","",คุณลักษณะ!J13)</f>
        <v>2</v>
      </c>
      <c r="K13" s="265">
        <f>IF(คุณลักษณะ!K13="","",คุณลักษณะ!K13)</f>
        <v>3</v>
      </c>
      <c r="L13" s="265">
        <f>IF(คุณลักษณะ!L13="","",คุณลักษณะ!L13)</f>
        <v>2</v>
      </c>
      <c r="M13" s="265">
        <f>IF(คุณลักษณะ!M13="","",คุณลักษณะ!M13)</f>
        <v>2</v>
      </c>
      <c r="N13" s="265">
        <f>IF(คุณลักษณะ!N13="","",คุณลักษณะ!N13)</f>
        <v>2</v>
      </c>
      <c r="O13" s="265">
        <f>IF(คุณลักษณะ!O13="","",คุณลักษณะ!O13)</f>
        <v>3</v>
      </c>
      <c r="P13" s="265">
        <f>IF(คุณลักษณะ!P13="","",คุณลักษณะ!P13)</f>
        <v>2</v>
      </c>
      <c r="Q13" s="265">
        <f>IF(คุณลักษณะ!Q13="","",คุณลักษณะ!Q13)</f>
        <v>2</v>
      </c>
      <c r="R13" s="265">
        <f>IF(คุณลักษณะ!R13="","",คุณลักษณะ!R13)</f>
        <v>2</v>
      </c>
      <c r="S13" s="265">
        <f>IF(คุณลักษณะ!S13="","",คุณลักษณะ!S13)</f>
        <v>2</v>
      </c>
      <c r="T13" s="265">
        <f>IF(คุณลักษณะ!T13="","",คุณลักษณะ!T13)</f>
        <v>3</v>
      </c>
      <c r="U13" s="265">
        <f>IF(คุณลักษณะ!U13="","",คุณลักษณะ!U13)</f>
        <v>2</v>
      </c>
      <c r="V13" s="265">
        <f>IF(คุณลักษณะ!V13="","",คุณลักษณะ!V13)</f>
        <v>2</v>
      </c>
      <c r="W13" s="265">
        <f>IF(คุณลักษณะ!W13="","",คุณลักษณะ!W13)</f>
        <v>3</v>
      </c>
      <c r="X13" s="265">
        <f>IF(คุณลักษณะ!X13="","",คุณลักษณะ!X13)</f>
        <v>3</v>
      </c>
      <c r="Y13" s="276" t="str">
        <f>IF(คุณลักษณะ!Y13="","",คุณลักษณะ!Y13)</f>
        <v/>
      </c>
      <c r="Z13" s="276" t="str">
        <f>IF(คุณลักษณะ!Z13="","",คุณลักษณะ!Z13)</f>
        <v/>
      </c>
      <c r="AA13" s="345"/>
      <c r="AB13" s="374"/>
    </row>
    <row r="14" spans="2:28" s="254" customFormat="1" ht="17.45" customHeight="1">
      <c r="B14" s="374"/>
      <c r="C14" s="341"/>
      <c r="D14" s="373" t="str">
        <f>IF(ข้อมูลนร.2!D12="","",ข้อมูลนร.2!D12)</f>
        <v/>
      </c>
      <c r="E14" s="776" t="str">
        <f>IF(ข้อมูลนร.2!G12="","",ข้อมูลนร.2!G12)</f>
        <v/>
      </c>
      <c r="F14" s="777"/>
      <c r="G14" s="265">
        <f>IF(คุณลักษณะ!G14="","",คุณลักษณะ!G14)</f>
        <v>2</v>
      </c>
      <c r="H14" s="265">
        <f>IF(คุณลักษณะ!H14="","",คุณลักษณะ!H14)</f>
        <v>2</v>
      </c>
      <c r="I14" s="265">
        <f>IF(คุณลักษณะ!I14="","",คุณลักษณะ!I14)</f>
        <v>2</v>
      </c>
      <c r="J14" s="265">
        <f>IF(คุณลักษณะ!J14="","",คุณลักษณะ!J14)</f>
        <v>2</v>
      </c>
      <c r="K14" s="265">
        <f>IF(คุณลักษณะ!K14="","",คุณลักษณะ!K14)</f>
        <v>3</v>
      </c>
      <c r="L14" s="265">
        <f>IF(คุณลักษณะ!L14="","",คุณลักษณะ!L14)</f>
        <v>2</v>
      </c>
      <c r="M14" s="265">
        <f>IF(คุณลักษณะ!M14="","",คุณลักษณะ!M14)</f>
        <v>2</v>
      </c>
      <c r="N14" s="265">
        <f>IF(คุณลักษณะ!N14="","",คุณลักษณะ!N14)</f>
        <v>2</v>
      </c>
      <c r="O14" s="265">
        <f>IF(คุณลักษณะ!O14="","",คุณลักษณะ!O14)</f>
        <v>3</v>
      </c>
      <c r="P14" s="265">
        <f>IF(คุณลักษณะ!P14="","",คุณลักษณะ!P14)</f>
        <v>2</v>
      </c>
      <c r="Q14" s="265">
        <f>IF(คุณลักษณะ!Q14="","",คุณลักษณะ!Q14)</f>
        <v>2</v>
      </c>
      <c r="R14" s="265">
        <f>IF(คุณลักษณะ!R14="","",คุณลักษณะ!R14)</f>
        <v>2</v>
      </c>
      <c r="S14" s="265">
        <f>IF(คุณลักษณะ!S14="","",คุณลักษณะ!S14)</f>
        <v>2</v>
      </c>
      <c r="T14" s="265">
        <f>IF(คุณลักษณะ!T14="","",คุณลักษณะ!T14)</f>
        <v>3</v>
      </c>
      <c r="U14" s="265">
        <f>IF(คุณลักษณะ!U14="","",คุณลักษณะ!U14)</f>
        <v>2</v>
      </c>
      <c r="V14" s="265">
        <f>IF(คุณลักษณะ!V14="","",คุณลักษณะ!V14)</f>
        <v>2</v>
      </c>
      <c r="W14" s="265">
        <f>IF(คุณลักษณะ!W14="","",คุณลักษณะ!W14)</f>
        <v>3</v>
      </c>
      <c r="X14" s="265">
        <f>IF(คุณลักษณะ!X14="","",คุณลักษณะ!X14)</f>
        <v>3</v>
      </c>
      <c r="Y14" s="276" t="str">
        <f>IF(คุณลักษณะ!Y14="","",คุณลักษณะ!Y14)</f>
        <v/>
      </c>
      <c r="Z14" s="276" t="str">
        <f>IF(คุณลักษณะ!Z14="","",คุณลักษณะ!Z14)</f>
        <v/>
      </c>
      <c r="AA14" s="345"/>
      <c r="AB14" s="374"/>
    </row>
    <row r="15" spans="2:28" s="254" customFormat="1" ht="17.45" customHeight="1">
      <c r="B15" s="374"/>
      <c r="C15" s="341"/>
      <c r="D15" s="373" t="str">
        <f>IF(ข้อมูลนร.2!D13="","",ข้อมูลนร.2!D13)</f>
        <v/>
      </c>
      <c r="E15" s="776" t="str">
        <f>IF(ข้อมูลนร.2!G13="","",ข้อมูลนร.2!G13)</f>
        <v/>
      </c>
      <c r="F15" s="777"/>
      <c r="G15" s="265">
        <f>IF(คุณลักษณะ!G15="","",คุณลักษณะ!G15)</f>
        <v>2</v>
      </c>
      <c r="H15" s="265">
        <f>IF(คุณลักษณะ!H15="","",คุณลักษณะ!H15)</f>
        <v>2</v>
      </c>
      <c r="I15" s="265">
        <f>IF(คุณลักษณะ!I15="","",คุณลักษณะ!I15)</f>
        <v>2</v>
      </c>
      <c r="J15" s="265">
        <f>IF(คุณลักษณะ!J15="","",คุณลักษณะ!J15)</f>
        <v>2</v>
      </c>
      <c r="K15" s="265">
        <f>IF(คุณลักษณะ!K15="","",คุณลักษณะ!K15)</f>
        <v>3</v>
      </c>
      <c r="L15" s="265">
        <f>IF(คุณลักษณะ!L15="","",คุณลักษณะ!L15)</f>
        <v>2</v>
      </c>
      <c r="M15" s="265">
        <f>IF(คุณลักษณะ!M15="","",คุณลักษณะ!M15)</f>
        <v>2</v>
      </c>
      <c r="N15" s="265">
        <f>IF(คุณลักษณะ!N15="","",คุณลักษณะ!N15)</f>
        <v>2</v>
      </c>
      <c r="O15" s="265">
        <f>IF(คุณลักษณะ!O15="","",คุณลักษณะ!O15)</f>
        <v>3</v>
      </c>
      <c r="P15" s="265">
        <f>IF(คุณลักษณะ!P15="","",คุณลักษณะ!P15)</f>
        <v>2</v>
      </c>
      <c r="Q15" s="265">
        <f>IF(คุณลักษณะ!Q15="","",คุณลักษณะ!Q15)</f>
        <v>2</v>
      </c>
      <c r="R15" s="265">
        <f>IF(คุณลักษณะ!R15="","",คุณลักษณะ!R15)</f>
        <v>2</v>
      </c>
      <c r="S15" s="265">
        <f>IF(คุณลักษณะ!S15="","",คุณลักษณะ!S15)</f>
        <v>2</v>
      </c>
      <c r="T15" s="265">
        <f>IF(คุณลักษณะ!T15="","",คุณลักษณะ!T15)</f>
        <v>3</v>
      </c>
      <c r="U15" s="265">
        <f>IF(คุณลักษณะ!U15="","",คุณลักษณะ!U15)</f>
        <v>2</v>
      </c>
      <c r="V15" s="265">
        <f>IF(คุณลักษณะ!V15="","",คุณลักษณะ!V15)</f>
        <v>2</v>
      </c>
      <c r="W15" s="265">
        <f>IF(คุณลักษณะ!W15="","",คุณลักษณะ!W15)</f>
        <v>3</v>
      </c>
      <c r="X15" s="265">
        <f>IF(คุณลักษณะ!X15="","",คุณลักษณะ!X15)</f>
        <v>3</v>
      </c>
      <c r="Y15" s="276" t="str">
        <f>IF(คุณลักษณะ!Y15="","",คุณลักษณะ!Y15)</f>
        <v/>
      </c>
      <c r="Z15" s="276" t="str">
        <f>IF(คุณลักษณะ!Z15="","",คุณลักษณะ!Z15)</f>
        <v/>
      </c>
      <c r="AA15" s="345"/>
      <c r="AB15" s="374"/>
    </row>
    <row r="16" spans="2:28" s="254" customFormat="1" ht="17.45" customHeight="1">
      <c r="B16" s="374"/>
      <c r="C16" s="341"/>
      <c r="D16" s="373" t="str">
        <f>IF(ข้อมูลนร.2!D14="","",ข้อมูลนร.2!D14)</f>
        <v/>
      </c>
      <c r="E16" s="776" t="str">
        <f>IF(ข้อมูลนร.2!G14="","",ข้อมูลนร.2!G14)</f>
        <v/>
      </c>
      <c r="F16" s="777"/>
      <c r="G16" s="265">
        <f>IF(คุณลักษณะ!G16="","",คุณลักษณะ!G16)</f>
        <v>2</v>
      </c>
      <c r="H16" s="265">
        <f>IF(คุณลักษณะ!H16="","",คุณลักษณะ!H16)</f>
        <v>2</v>
      </c>
      <c r="I16" s="265">
        <f>IF(คุณลักษณะ!I16="","",คุณลักษณะ!I16)</f>
        <v>2</v>
      </c>
      <c r="J16" s="265">
        <f>IF(คุณลักษณะ!J16="","",คุณลักษณะ!J16)</f>
        <v>2</v>
      </c>
      <c r="K16" s="265">
        <f>IF(คุณลักษณะ!K16="","",คุณลักษณะ!K16)</f>
        <v>3</v>
      </c>
      <c r="L16" s="265">
        <f>IF(คุณลักษณะ!L16="","",คุณลักษณะ!L16)</f>
        <v>2</v>
      </c>
      <c r="M16" s="265">
        <f>IF(คุณลักษณะ!M16="","",คุณลักษณะ!M16)</f>
        <v>2</v>
      </c>
      <c r="N16" s="265">
        <f>IF(คุณลักษณะ!N16="","",คุณลักษณะ!N16)</f>
        <v>2</v>
      </c>
      <c r="O16" s="265">
        <f>IF(คุณลักษณะ!O16="","",คุณลักษณะ!O16)</f>
        <v>3</v>
      </c>
      <c r="P16" s="265">
        <f>IF(คุณลักษณะ!P16="","",คุณลักษณะ!P16)</f>
        <v>2</v>
      </c>
      <c r="Q16" s="265">
        <f>IF(คุณลักษณะ!Q16="","",คุณลักษณะ!Q16)</f>
        <v>2</v>
      </c>
      <c r="R16" s="265">
        <f>IF(คุณลักษณะ!R16="","",คุณลักษณะ!R16)</f>
        <v>2</v>
      </c>
      <c r="S16" s="265">
        <f>IF(คุณลักษณะ!S16="","",คุณลักษณะ!S16)</f>
        <v>2</v>
      </c>
      <c r="T16" s="265">
        <f>IF(คุณลักษณะ!T16="","",คุณลักษณะ!T16)</f>
        <v>3</v>
      </c>
      <c r="U16" s="265">
        <f>IF(คุณลักษณะ!U16="","",คุณลักษณะ!U16)</f>
        <v>2</v>
      </c>
      <c r="V16" s="265">
        <f>IF(คุณลักษณะ!V16="","",คุณลักษณะ!V16)</f>
        <v>2</v>
      </c>
      <c r="W16" s="265">
        <f>IF(คุณลักษณะ!W16="","",คุณลักษณะ!W16)</f>
        <v>3</v>
      </c>
      <c r="X16" s="265">
        <f>IF(คุณลักษณะ!X16="","",คุณลักษณะ!X16)</f>
        <v>3</v>
      </c>
      <c r="Y16" s="276" t="str">
        <f>IF(คุณลักษณะ!Y16="","",คุณลักษณะ!Y16)</f>
        <v/>
      </c>
      <c r="Z16" s="276" t="str">
        <f>IF(คุณลักษณะ!Z16="","",คุณลักษณะ!Z16)</f>
        <v/>
      </c>
      <c r="AA16" s="345"/>
      <c r="AB16" s="374"/>
    </row>
    <row r="17" spans="2:28" s="254" customFormat="1" ht="17.45" customHeight="1">
      <c r="B17" s="374"/>
      <c r="C17" s="341"/>
      <c r="D17" s="373" t="str">
        <f>IF(ข้อมูลนร.2!D15="","",ข้อมูลนร.2!D15)</f>
        <v/>
      </c>
      <c r="E17" s="776" t="str">
        <f>IF(ข้อมูลนร.2!G15="","",ข้อมูลนร.2!G15)</f>
        <v/>
      </c>
      <c r="F17" s="777"/>
      <c r="G17" s="265">
        <f>IF(คุณลักษณะ!G17="","",คุณลักษณะ!G17)</f>
        <v>2</v>
      </c>
      <c r="H17" s="265">
        <f>IF(คุณลักษณะ!H17="","",คุณลักษณะ!H17)</f>
        <v>2</v>
      </c>
      <c r="I17" s="265">
        <f>IF(คุณลักษณะ!I17="","",คุณลักษณะ!I17)</f>
        <v>2</v>
      </c>
      <c r="J17" s="265">
        <f>IF(คุณลักษณะ!J17="","",คุณลักษณะ!J17)</f>
        <v>2</v>
      </c>
      <c r="K17" s="265">
        <f>IF(คุณลักษณะ!K17="","",คุณลักษณะ!K17)</f>
        <v>3</v>
      </c>
      <c r="L17" s="265">
        <f>IF(คุณลักษณะ!L17="","",คุณลักษณะ!L17)</f>
        <v>2</v>
      </c>
      <c r="M17" s="265">
        <f>IF(คุณลักษณะ!M17="","",คุณลักษณะ!M17)</f>
        <v>2</v>
      </c>
      <c r="N17" s="265">
        <f>IF(คุณลักษณะ!N17="","",คุณลักษณะ!N17)</f>
        <v>2</v>
      </c>
      <c r="O17" s="265">
        <f>IF(คุณลักษณะ!O17="","",คุณลักษณะ!O17)</f>
        <v>3</v>
      </c>
      <c r="P17" s="265">
        <f>IF(คุณลักษณะ!P17="","",คุณลักษณะ!P17)</f>
        <v>2</v>
      </c>
      <c r="Q17" s="265">
        <f>IF(คุณลักษณะ!Q17="","",คุณลักษณะ!Q17)</f>
        <v>2</v>
      </c>
      <c r="R17" s="265">
        <f>IF(คุณลักษณะ!R17="","",คุณลักษณะ!R17)</f>
        <v>2</v>
      </c>
      <c r="S17" s="265">
        <f>IF(คุณลักษณะ!S17="","",คุณลักษณะ!S17)</f>
        <v>2</v>
      </c>
      <c r="T17" s="265">
        <f>IF(คุณลักษณะ!T17="","",คุณลักษณะ!T17)</f>
        <v>3</v>
      </c>
      <c r="U17" s="265">
        <f>IF(คุณลักษณะ!U17="","",คุณลักษณะ!U17)</f>
        <v>2</v>
      </c>
      <c r="V17" s="265">
        <f>IF(คุณลักษณะ!V17="","",คุณลักษณะ!V17)</f>
        <v>2</v>
      </c>
      <c r="W17" s="265">
        <f>IF(คุณลักษณะ!W17="","",คุณลักษณะ!W17)</f>
        <v>3</v>
      </c>
      <c r="X17" s="265">
        <f>IF(คุณลักษณะ!X17="","",คุณลักษณะ!X17)</f>
        <v>3</v>
      </c>
      <c r="Y17" s="276" t="str">
        <f>IF(คุณลักษณะ!Y17="","",คุณลักษณะ!Y17)</f>
        <v/>
      </c>
      <c r="Z17" s="276" t="str">
        <f>IF(คุณลักษณะ!Z17="","",คุณลักษณะ!Z17)</f>
        <v/>
      </c>
      <c r="AA17" s="345"/>
      <c r="AB17" s="374"/>
    </row>
    <row r="18" spans="2:28" s="254" customFormat="1" ht="17.45" customHeight="1">
      <c r="B18" s="374"/>
      <c r="C18" s="341"/>
      <c r="D18" s="373" t="str">
        <f>IF(ข้อมูลนร.2!D16="","",ข้อมูลนร.2!D16)</f>
        <v/>
      </c>
      <c r="E18" s="776" t="str">
        <f>IF(ข้อมูลนร.2!G16="","",ข้อมูลนร.2!G16)</f>
        <v/>
      </c>
      <c r="F18" s="777"/>
      <c r="G18" s="265">
        <f>IF(คุณลักษณะ!G18="","",คุณลักษณะ!G18)</f>
        <v>2</v>
      </c>
      <c r="H18" s="265">
        <f>IF(คุณลักษณะ!H18="","",คุณลักษณะ!H18)</f>
        <v>2</v>
      </c>
      <c r="I18" s="265">
        <f>IF(คุณลักษณะ!I18="","",คุณลักษณะ!I18)</f>
        <v>2</v>
      </c>
      <c r="J18" s="265">
        <f>IF(คุณลักษณะ!J18="","",คุณลักษณะ!J18)</f>
        <v>2</v>
      </c>
      <c r="K18" s="265">
        <f>IF(คุณลักษณะ!K18="","",คุณลักษณะ!K18)</f>
        <v>3</v>
      </c>
      <c r="L18" s="265">
        <f>IF(คุณลักษณะ!L18="","",คุณลักษณะ!L18)</f>
        <v>2</v>
      </c>
      <c r="M18" s="265">
        <f>IF(คุณลักษณะ!M18="","",คุณลักษณะ!M18)</f>
        <v>2</v>
      </c>
      <c r="N18" s="265">
        <f>IF(คุณลักษณะ!N18="","",คุณลักษณะ!N18)</f>
        <v>2</v>
      </c>
      <c r="O18" s="265">
        <f>IF(คุณลักษณะ!O18="","",คุณลักษณะ!O18)</f>
        <v>3</v>
      </c>
      <c r="P18" s="265">
        <f>IF(คุณลักษณะ!P18="","",คุณลักษณะ!P18)</f>
        <v>2</v>
      </c>
      <c r="Q18" s="265">
        <f>IF(คุณลักษณะ!Q18="","",คุณลักษณะ!Q18)</f>
        <v>2</v>
      </c>
      <c r="R18" s="265">
        <f>IF(คุณลักษณะ!R18="","",คุณลักษณะ!R18)</f>
        <v>2</v>
      </c>
      <c r="S18" s="265">
        <f>IF(คุณลักษณะ!S18="","",คุณลักษณะ!S18)</f>
        <v>2</v>
      </c>
      <c r="T18" s="265">
        <f>IF(คุณลักษณะ!T18="","",คุณลักษณะ!T18)</f>
        <v>3</v>
      </c>
      <c r="U18" s="265">
        <f>IF(คุณลักษณะ!U18="","",คุณลักษณะ!U18)</f>
        <v>2</v>
      </c>
      <c r="V18" s="265">
        <f>IF(คุณลักษณะ!V18="","",คุณลักษณะ!V18)</f>
        <v>2</v>
      </c>
      <c r="W18" s="265">
        <f>IF(คุณลักษณะ!W18="","",คุณลักษณะ!W18)</f>
        <v>3</v>
      </c>
      <c r="X18" s="265">
        <f>IF(คุณลักษณะ!X18="","",คุณลักษณะ!X18)</f>
        <v>3</v>
      </c>
      <c r="Y18" s="276" t="str">
        <f>IF(คุณลักษณะ!Y18="","",คุณลักษณะ!Y18)</f>
        <v/>
      </c>
      <c r="Z18" s="276" t="str">
        <f>IF(คุณลักษณะ!Z18="","",คุณลักษณะ!Z18)</f>
        <v/>
      </c>
      <c r="AA18" s="345"/>
      <c r="AB18" s="374"/>
    </row>
    <row r="19" spans="2:28" s="254" customFormat="1" ht="17.45" customHeight="1">
      <c r="B19" s="374"/>
      <c r="C19" s="341"/>
      <c r="D19" s="373" t="str">
        <f>IF(ข้อมูลนร.2!D17="","",ข้อมูลนร.2!D17)</f>
        <v/>
      </c>
      <c r="E19" s="776" t="str">
        <f>IF(ข้อมูลนร.2!G17="","",ข้อมูลนร.2!G17)</f>
        <v/>
      </c>
      <c r="F19" s="777"/>
      <c r="G19" s="265">
        <f>IF(คุณลักษณะ!G19="","",คุณลักษณะ!G19)</f>
        <v>2</v>
      </c>
      <c r="H19" s="265">
        <f>IF(คุณลักษณะ!H19="","",คุณลักษณะ!H19)</f>
        <v>2</v>
      </c>
      <c r="I19" s="265">
        <f>IF(คุณลักษณะ!I19="","",คุณลักษณะ!I19)</f>
        <v>2</v>
      </c>
      <c r="J19" s="265">
        <f>IF(คุณลักษณะ!J19="","",คุณลักษณะ!J19)</f>
        <v>2</v>
      </c>
      <c r="K19" s="265">
        <f>IF(คุณลักษณะ!K19="","",คุณลักษณะ!K19)</f>
        <v>3</v>
      </c>
      <c r="L19" s="265">
        <f>IF(คุณลักษณะ!L19="","",คุณลักษณะ!L19)</f>
        <v>2</v>
      </c>
      <c r="M19" s="265">
        <f>IF(คุณลักษณะ!M19="","",คุณลักษณะ!M19)</f>
        <v>2</v>
      </c>
      <c r="N19" s="265">
        <f>IF(คุณลักษณะ!N19="","",คุณลักษณะ!N19)</f>
        <v>2</v>
      </c>
      <c r="O19" s="265">
        <f>IF(คุณลักษณะ!O19="","",คุณลักษณะ!O19)</f>
        <v>3</v>
      </c>
      <c r="P19" s="265">
        <f>IF(คุณลักษณะ!P19="","",คุณลักษณะ!P19)</f>
        <v>2</v>
      </c>
      <c r="Q19" s="265">
        <f>IF(คุณลักษณะ!Q19="","",คุณลักษณะ!Q19)</f>
        <v>2</v>
      </c>
      <c r="R19" s="265">
        <f>IF(คุณลักษณะ!R19="","",คุณลักษณะ!R19)</f>
        <v>2</v>
      </c>
      <c r="S19" s="265">
        <f>IF(คุณลักษณะ!S19="","",คุณลักษณะ!S19)</f>
        <v>2</v>
      </c>
      <c r="T19" s="265">
        <f>IF(คุณลักษณะ!T19="","",คุณลักษณะ!T19)</f>
        <v>3</v>
      </c>
      <c r="U19" s="265">
        <f>IF(คุณลักษณะ!U19="","",คุณลักษณะ!U19)</f>
        <v>2</v>
      </c>
      <c r="V19" s="265">
        <f>IF(คุณลักษณะ!V19="","",คุณลักษณะ!V19)</f>
        <v>2</v>
      </c>
      <c r="W19" s="265">
        <f>IF(คุณลักษณะ!W19="","",คุณลักษณะ!W19)</f>
        <v>3</v>
      </c>
      <c r="X19" s="265">
        <f>IF(คุณลักษณะ!X19="","",คุณลักษณะ!X19)</f>
        <v>3</v>
      </c>
      <c r="Y19" s="276" t="str">
        <f>IF(คุณลักษณะ!Y19="","",คุณลักษณะ!Y19)</f>
        <v/>
      </c>
      <c r="Z19" s="276" t="str">
        <f>IF(คุณลักษณะ!Z19="","",คุณลักษณะ!Z19)</f>
        <v/>
      </c>
      <c r="AA19" s="345"/>
      <c r="AB19" s="374"/>
    </row>
    <row r="20" spans="2:28" s="254" customFormat="1" ht="17.45" customHeight="1">
      <c r="B20" s="374"/>
      <c r="C20" s="341"/>
      <c r="D20" s="373" t="str">
        <f>IF(ข้อมูลนร.2!D18="","",ข้อมูลนร.2!D18)</f>
        <v/>
      </c>
      <c r="E20" s="776" t="str">
        <f>IF(ข้อมูลนร.2!G18="","",ข้อมูลนร.2!G18)</f>
        <v/>
      </c>
      <c r="F20" s="777"/>
      <c r="G20" s="265">
        <f>IF(คุณลักษณะ!G20="","",คุณลักษณะ!G20)</f>
        <v>2</v>
      </c>
      <c r="H20" s="265">
        <f>IF(คุณลักษณะ!H20="","",คุณลักษณะ!H20)</f>
        <v>2</v>
      </c>
      <c r="I20" s="265">
        <f>IF(คุณลักษณะ!I20="","",คุณลักษณะ!I20)</f>
        <v>2</v>
      </c>
      <c r="J20" s="265">
        <f>IF(คุณลักษณะ!J20="","",คุณลักษณะ!J20)</f>
        <v>2</v>
      </c>
      <c r="K20" s="265">
        <f>IF(คุณลักษณะ!K20="","",คุณลักษณะ!K20)</f>
        <v>3</v>
      </c>
      <c r="L20" s="265">
        <f>IF(คุณลักษณะ!L20="","",คุณลักษณะ!L20)</f>
        <v>2</v>
      </c>
      <c r="M20" s="265">
        <f>IF(คุณลักษณะ!M20="","",คุณลักษณะ!M20)</f>
        <v>2</v>
      </c>
      <c r="N20" s="265">
        <f>IF(คุณลักษณะ!N20="","",คุณลักษณะ!N20)</f>
        <v>2</v>
      </c>
      <c r="O20" s="265">
        <f>IF(คุณลักษณะ!O20="","",คุณลักษณะ!O20)</f>
        <v>3</v>
      </c>
      <c r="P20" s="265">
        <f>IF(คุณลักษณะ!P20="","",คุณลักษณะ!P20)</f>
        <v>2</v>
      </c>
      <c r="Q20" s="265">
        <f>IF(คุณลักษณะ!Q20="","",คุณลักษณะ!Q20)</f>
        <v>2</v>
      </c>
      <c r="R20" s="265">
        <f>IF(คุณลักษณะ!R20="","",คุณลักษณะ!R20)</f>
        <v>2</v>
      </c>
      <c r="S20" s="265">
        <f>IF(คุณลักษณะ!S20="","",คุณลักษณะ!S20)</f>
        <v>2</v>
      </c>
      <c r="T20" s="265">
        <f>IF(คุณลักษณะ!T20="","",คุณลักษณะ!T20)</f>
        <v>3</v>
      </c>
      <c r="U20" s="265">
        <f>IF(คุณลักษณะ!U20="","",คุณลักษณะ!U20)</f>
        <v>2</v>
      </c>
      <c r="V20" s="265">
        <f>IF(คุณลักษณะ!V20="","",คุณลักษณะ!V20)</f>
        <v>2</v>
      </c>
      <c r="W20" s="265">
        <f>IF(คุณลักษณะ!W20="","",คุณลักษณะ!W20)</f>
        <v>3</v>
      </c>
      <c r="X20" s="265">
        <f>IF(คุณลักษณะ!X20="","",คุณลักษณะ!X20)</f>
        <v>3</v>
      </c>
      <c r="Y20" s="276" t="str">
        <f>IF(คุณลักษณะ!Y20="","",คุณลักษณะ!Y20)</f>
        <v/>
      </c>
      <c r="Z20" s="276" t="str">
        <f>IF(คุณลักษณะ!Z20="","",คุณลักษณะ!Z20)</f>
        <v/>
      </c>
      <c r="AA20" s="345"/>
      <c r="AB20" s="374"/>
    </row>
    <row r="21" spans="2:28" s="254" customFormat="1" ht="17.45" customHeight="1">
      <c r="B21" s="374"/>
      <c r="C21" s="341"/>
      <c r="D21" s="373" t="str">
        <f>IF(ข้อมูลนร.2!D19="","",ข้อมูลนร.2!D19)</f>
        <v/>
      </c>
      <c r="E21" s="776" t="str">
        <f>IF(ข้อมูลนร.2!G19="","",ข้อมูลนร.2!G19)</f>
        <v/>
      </c>
      <c r="F21" s="777"/>
      <c r="G21" s="265">
        <f>IF(คุณลักษณะ!G21="","",คุณลักษณะ!G21)</f>
        <v>2</v>
      </c>
      <c r="H21" s="265">
        <f>IF(คุณลักษณะ!H21="","",คุณลักษณะ!H21)</f>
        <v>2</v>
      </c>
      <c r="I21" s="265">
        <f>IF(คุณลักษณะ!I21="","",คุณลักษณะ!I21)</f>
        <v>2</v>
      </c>
      <c r="J21" s="265">
        <f>IF(คุณลักษณะ!J21="","",คุณลักษณะ!J21)</f>
        <v>2</v>
      </c>
      <c r="K21" s="265">
        <f>IF(คุณลักษณะ!K21="","",คุณลักษณะ!K21)</f>
        <v>3</v>
      </c>
      <c r="L21" s="265">
        <f>IF(คุณลักษณะ!L21="","",คุณลักษณะ!L21)</f>
        <v>2</v>
      </c>
      <c r="M21" s="265">
        <f>IF(คุณลักษณะ!M21="","",คุณลักษณะ!M21)</f>
        <v>2</v>
      </c>
      <c r="N21" s="265">
        <f>IF(คุณลักษณะ!N21="","",คุณลักษณะ!N21)</f>
        <v>2</v>
      </c>
      <c r="O21" s="265">
        <f>IF(คุณลักษณะ!O21="","",คุณลักษณะ!O21)</f>
        <v>3</v>
      </c>
      <c r="P21" s="265">
        <f>IF(คุณลักษณะ!P21="","",คุณลักษณะ!P21)</f>
        <v>2</v>
      </c>
      <c r="Q21" s="265">
        <f>IF(คุณลักษณะ!Q21="","",คุณลักษณะ!Q21)</f>
        <v>2</v>
      </c>
      <c r="R21" s="265">
        <f>IF(คุณลักษณะ!R21="","",คุณลักษณะ!R21)</f>
        <v>2</v>
      </c>
      <c r="S21" s="265">
        <f>IF(คุณลักษณะ!S21="","",คุณลักษณะ!S21)</f>
        <v>2</v>
      </c>
      <c r="T21" s="265">
        <f>IF(คุณลักษณะ!T21="","",คุณลักษณะ!T21)</f>
        <v>3</v>
      </c>
      <c r="U21" s="265">
        <f>IF(คุณลักษณะ!U21="","",คุณลักษณะ!U21)</f>
        <v>2</v>
      </c>
      <c r="V21" s="265">
        <f>IF(คุณลักษณะ!V21="","",คุณลักษณะ!V21)</f>
        <v>2</v>
      </c>
      <c r="W21" s="265">
        <f>IF(คุณลักษณะ!W21="","",คุณลักษณะ!W21)</f>
        <v>3</v>
      </c>
      <c r="X21" s="265">
        <f>IF(คุณลักษณะ!X21="","",คุณลักษณะ!X21)</f>
        <v>3</v>
      </c>
      <c r="Y21" s="276" t="str">
        <f>IF(คุณลักษณะ!Y21="","",คุณลักษณะ!Y21)</f>
        <v/>
      </c>
      <c r="Z21" s="276" t="str">
        <f>IF(คุณลักษณะ!Z21="","",คุณลักษณะ!Z21)</f>
        <v/>
      </c>
      <c r="AA21" s="345"/>
      <c r="AB21" s="374"/>
    </row>
    <row r="22" spans="2:28" s="254" customFormat="1" ht="17.45" customHeight="1">
      <c r="B22" s="374"/>
      <c r="C22" s="341"/>
      <c r="D22" s="373" t="str">
        <f>IF(ข้อมูลนร.2!D20="","",ข้อมูลนร.2!D20)</f>
        <v/>
      </c>
      <c r="E22" s="776" t="str">
        <f>IF(ข้อมูลนร.2!G20="","",ข้อมูลนร.2!G20)</f>
        <v/>
      </c>
      <c r="F22" s="777"/>
      <c r="G22" s="265">
        <f>IF(คุณลักษณะ!G22="","",คุณลักษณะ!G22)</f>
        <v>2</v>
      </c>
      <c r="H22" s="265">
        <f>IF(คุณลักษณะ!H22="","",คุณลักษณะ!H22)</f>
        <v>2</v>
      </c>
      <c r="I22" s="265">
        <f>IF(คุณลักษณะ!I22="","",คุณลักษณะ!I22)</f>
        <v>2</v>
      </c>
      <c r="J22" s="265">
        <f>IF(คุณลักษณะ!J22="","",คุณลักษณะ!J22)</f>
        <v>2</v>
      </c>
      <c r="K22" s="265">
        <f>IF(คุณลักษณะ!K22="","",คุณลักษณะ!K22)</f>
        <v>3</v>
      </c>
      <c r="L22" s="265">
        <f>IF(คุณลักษณะ!L22="","",คุณลักษณะ!L22)</f>
        <v>2</v>
      </c>
      <c r="M22" s="265">
        <f>IF(คุณลักษณะ!M22="","",คุณลักษณะ!M22)</f>
        <v>2</v>
      </c>
      <c r="N22" s="265">
        <f>IF(คุณลักษณะ!N22="","",คุณลักษณะ!N22)</f>
        <v>2</v>
      </c>
      <c r="O22" s="265">
        <f>IF(คุณลักษณะ!O22="","",คุณลักษณะ!O22)</f>
        <v>3</v>
      </c>
      <c r="P22" s="265">
        <f>IF(คุณลักษณะ!P22="","",คุณลักษณะ!P22)</f>
        <v>2</v>
      </c>
      <c r="Q22" s="265">
        <f>IF(คุณลักษณะ!Q22="","",คุณลักษณะ!Q22)</f>
        <v>2</v>
      </c>
      <c r="R22" s="265">
        <f>IF(คุณลักษณะ!R22="","",คุณลักษณะ!R22)</f>
        <v>2</v>
      </c>
      <c r="S22" s="265">
        <f>IF(คุณลักษณะ!S22="","",คุณลักษณะ!S22)</f>
        <v>2</v>
      </c>
      <c r="T22" s="265">
        <f>IF(คุณลักษณะ!T22="","",คุณลักษณะ!T22)</f>
        <v>3</v>
      </c>
      <c r="U22" s="265">
        <f>IF(คุณลักษณะ!U22="","",คุณลักษณะ!U22)</f>
        <v>2</v>
      </c>
      <c r="V22" s="265">
        <f>IF(คุณลักษณะ!V22="","",คุณลักษณะ!V22)</f>
        <v>2</v>
      </c>
      <c r="W22" s="265">
        <f>IF(คุณลักษณะ!W22="","",คุณลักษณะ!W22)</f>
        <v>3</v>
      </c>
      <c r="X22" s="265">
        <f>IF(คุณลักษณะ!X22="","",คุณลักษณะ!X22)</f>
        <v>3</v>
      </c>
      <c r="Y22" s="276" t="str">
        <f>IF(คุณลักษณะ!Y22="","",คุณลักษณะ!Y22)</f>
        <v/>
      </c>
      <c r="Z22" s="276" t="str">
        <f>IF(คุณลักษณะ!Z22="","",คุณลักษณะ!Z22)</f>
        <v/>
      </c>
      <c r="AA22" s="345"/>
      <c r="AB22" s="374"/>
    </row>
    <row r="23" spans="2:28" s="254" customFormat="1" ht="17.45" customHeight="1">
      <c r="B23" s="374"/>
      <c r="C23" s="341"/>
      <c r="D23" s="373" t="str">
        <f>IF(ข้อมูลนร.2!D21="","",ข้อมูลนร.2!D21)</f>
        <v/>
      </c>
      <c r="E23" s="776" t="str">
        <f>IF(ข้อมูลนร.2!G21="","",ข้อมูลนร.2!G21)</f>
        <v/>
      </c>
      <c r="F23" s="777"/>
      <c r="G23" s="265">
        <f>IF(คุณลักษณะ!G23="","",คุณลักษณะ!G23)</f>
        <v>3</v>
      </c>
      <c r="H23" s="265">
        <f>IF(คุณลักษณะ!H23="","",คุณลักษณะ!H23)</f>
        <v>3</v>
      </c>
      <c r="I23" s="265">
        <f>IF(คุณลักษณะ!I23="","",คุณลักษณะ!I23)</f>
        <v>3</v>
      </c>
      <c r="J23" s="265">
        <f>IF(คุณลักษณะ!J23="","",คุณลักษณะ!J23)</f>
        <v>3</v>
      </c>
      <c r="K23" s="265">
        <f>IF(คุณลักษณะ!K23="","",คุณลักษณะ!K23)</f>
        <v>3</v>
      </c>
      <c r="L23" s="265">
        <f>IF(คุณลักษณะ!L23="","",คุณลักษณะ!L23)</f>
        <v>3</v>
      </c>
      <c r="M23" s="265">
        <f>IF(คุณลักษณะ!M23="","",คุณลักษณะ!M23)</f>
        <v>3</v>
      </c>
      <c r="N23" s="265">
        <f>IF(คุณลักษณะ!N23="","",คุณลักษณะ!N23)</f>
        <v>3</v>
      </c>
      <c r="O23" s="265">
        <f>IF(คุณลักษณะ!O23="","",คุณลักษณะ!O23)</f>
        <v>3</v>
      </c>
      <c r="P23" s="265">
        <f>IF(คุณลักษณะ!P23="","",คุณลักษณะ!P23)</f>
        <v>3</v>
      </c>
      <c r="Q23" s="265">
        <f>IF(คุณลักษณะ!Q23="","",คุณลักษณะ!Q23)</f>
        <v>3</v>
      </c>
      <c r="R23" s="265">
        <f>IF(คุณลักษณะ!R23="","",คุณลักษณะ!R23)</f>
        <v>3</v>
      </c>
      <c r="S23" s="265">
        <f>IF(คุณลักษณะ!S23="","",คุณลักษณะ!S23)</f>
        <v>3</v>
      </c>
      <c r="T23" s="265">
        <f>IF(คุณลักษณะ!T23="","",คุณลักษณะ!T23)</f>
        <v>3</v>
      </c>
      <c r="U23" s="265">
        <f>IF(คุณลักษณะ!U23="","",คุณลักษณะ!U23)</f>
        <v>3</v>
      </c>
      <c r="V23" s="265">
        <f>IF(คุณลักษณะ!V23="","",คุณลักษณะ!V23)</f>
        <v>3</v>
      </c>
      <c r="W23" s="265">
        <f>IF(คุณลักษณะ!W23="","",คุณลักษณะ!W23)</f>
        <v>3</v>
      </c>
      <c r="X23" s="265">
        <f>IF(คุณลักษณะ!X23="","",คุณลักษณะ!X23)</f>
        <v>3</v>
      </c>
      <c r="Y23" s="276" t="str">
        <f>IF(คุณลักษณะ!Y23="","",คุณลักษณะ!Y23)</f>
        <v/>
      </c>
      <c r="Z23" s="276" t="str">
        <f>IF(คุณลักษณะ!Z23="","",คุณลักษณะ!Z23)</f>
        <v/>
      </c>
      <c r="AA23" s="345"/>
      <c r="AB23" s="374"/>
    </row>
    <row r="24" spans="2:28" s="254" customFormat="1" ht="17.45" customHeight="1">
      <c r="B24" s="374"/>
      <c r="C24" s="341"/>
      <c r="D24" s="373" t="str">
        <f>IF(ข้อมูลนร.2!D22="","",ข้อมูลนร.2!D22)</f>
        <v/>
      </c>
      <c r="E24" s="776" t="str">
        <f>IF(ข้อมูลนร.2!G22="","",ข้อมูลนร.2!G22)</f>
        <v/>
      </c>
      <c r="F24" s="777"/>
      <c r="G24" s="265">
        <f>IF(คุณลักษณะ!G24="","",คุณลักษณะ!G24)</f>
        <v>3</v>
      </c>
      <c r="H24" s="265">
        <f>IF(คุณลักษณะ!H24="","",คุณลักษณะ!H24)</f>
        <v>3</v>
      </c>
      <c r="I24" s="265">
        <f>IF(คุณลักษณะ!I24="","",คุณลักษณะ!I24)</f>
        <v>3</v>
      </c>
      <c r="J24" s="265">
        <f>IF(คุณลักษณะ!J24="","",คุณลักษณะ!J24)</f>
        <v>3</v>
      </c>
      <c r="K24" s="265">
        <f>IF(คุณลักษณะ!K24="","",คุณลักษณะ!K24)</f>
        <v>3</v>
      </c>
      <c r="L24" s="265">
        <f>IF(คุณลักษณะ!L24="","",คุณลักษณะ!L24)</f>
        <v>3</v>
      </c>
      <c r="M24" s="265">
        <f>IF(คุณลักษณะ!M24="","",คุณลักษณะ!M24)</f>
        <v>3</v>
      </c>
      <c r="N24" s="265">
        <f>IF(คุณลักษณะ!N24="","",คุณลักษณะ!N24)</f>
        <v>3</v>
      </c>
      <c r="O24" s="265">
        <f>IF(คุณลักษณะ!O24="","",คุณลักษณะ!O24)</f>
        <v>3</v>
      </c>
      <c r="P24" s="265">
        <f>IF(คุณลักษณะ!P24="","",คุณลักษณะ!P24)</f>
        <v>3</v>
      </c>
      <c r="Q24" s="265">
        <f>IF(คุณลักษณะ!Q24="","",คุณลักษณะ!Q24)</f>
        <v>3</v>
      </c>
      <c r="R24" s="265">
        <f>IF(คุณลักษณะ!R24="","",คุณลักษณะ!R24)</f>
        <v>3</v>
      </c>
      <c r="S24" s="265">
        <f>IF(คุณลักษณะ!S24="","",คุณลักษณะ!S24)</f>
        <v>3</v>
      </c>
      <c r="T24" s="265">
        <f>IF(คุณลักษณะ!T24="","",คุณลักษณะ!T24)</f>
        <v>3</v>
      </c>
      <c r="U24" s="265">
        <f>IF(คุณลักษณะ!U24="","",คุณลักษณะ!U24)</f>
        <v>3</v>
      </c>
      <c r="V24" s="265">
        <f>IF(คุณลักษณะ!V24="","",คุณลักษณะ!V24)</f>
        <v>3</v>
      </c>
      <c r="W24" s="265">
        <f>IF(คุณลักษณะ!W24="","",คุณลักษณะ!W24)</f>
        <v>3</v>
      </c>
      <c r="X24" s="265">
        <f>IF(คุณลักษณะ!X24="","",คุณลักษณะ!X24)</f>
        <v>3</v>
      </c>
      <c r="Y24" s="276" t="str">
        <f>IF(คุณลักษณะ!Y24="","",คุณลักษณะ!Y24)</f>
        <v/>
      </c>
      <c r="Z24" s="276" t="str">
        <f>IF(คุณลักษณะ!Z24="","",คุณลักษณะ!Z24)</f>
        <v/>
      </c>
      <c r="AA24" s="345"/>
      <c r="AB24" s="374"/>
    </row>
    <row r="25" spans="2:28" s="254" customFormat="1" ht="17.45" customHeight="1">
      <c r="B25" s="374"/>
      <c r="C25" s="341"/>
      <c r="D25" s="373" t="str">
        <f>IF(ข้อมูลนร.2!D23="","",ข้อมูลนร.2!D23)</f>
        <v/>
      </c>
      <c r="E25" s="776" t="str">
        <f>IF(ข้อมูลนร.2!G23="","",ข้อมูลนร.2!G23)</f>
        <v/>
      </c>
      <c r="F25" s="777"/>
      <c r="G25" s="265">
        <f>IF(คุณลักษณะ!G25="","",คุณลักษณะ!G25)</f>
        <v>3</v>
      </c>
      <c r="H25" s="265">
        <f>IF(คุณลักษณะ!H25="","",คุณลักษณะ!H25)</f>
        <v>3</v>
      </c>
      <c r="I25" s="265">
        <f>IF(คุณลักษณะ!I25="","",คุณลักษณะ!I25)</f>
        <v>3</v>
      </c>
      <c r="J25" s="265">
        <f>IF(คุณลักษณะ!J25="","",คุณลักษณะ!J25)</f>
        <v>3</v>
      </c>
      <c r="K25" s="265">
        <f>IF(คุณลักษณะ!K25="","",คุณลักษณะ!K25)</f>
        <v>3</v>
      </c>
      <c r="L25" s="265">
        <f>IF(คุณลักษณะ!L25="","",คุณลักษณะ!L25)</f>
        <v>3</v>
      </c>
      <c r="M25" s="265">
        <f>IF(คุณลักษณะ!M25="","",คุณลักษณะ!M25)</f>
        <v>3</v>
      </c>
      <c r="N25" s="265">
        <f>IF(คุณลักษณะ!N25="","",คุณลักษณะ!N25)</f>
        <v>3</v>
      </c>
      <c r="O25" s="265">
        <f>IF(คุณลักษณะ!O25="","",คุณลักษณะ!O25)</f>
        <v>3</v>
      </c>
      <c r="P25" s="265">
        <f>IF(คุณลักษณะ!P25="","",คุณลักษณะ!P25)</f>
        <v>3</v>
      </c>
      <c r="Q25" s="265">
        <f>IF(คุณลักษณะ!Q25="","",คุณลักษณะ!Q25)</f>
        <v>3</v>
      </c>
      <c r="R25" s="265">
        <f>IF(คุณลักษณะ!R25="","",คุณลักษณะ!R25)</f>
        <v>3</v>
      </c>
      <c r="S25" s="265">
        <f>IF(คุณลักษณะ!S25="","",คุณลักษณะ!S25)</f>
        <v>3</v>
      </c>
      <c r="T25" s="265">
        <f>IF(คุณลักษณะ!T25="","",คุณลักษณะ!T25)</f>
        <v>3</v>
      </c>
      <c r="U25" s="265">
        <f>IF(คุณลักษณะ!U25="","",คุณลักษณะ!U25)</f>
        <v>3</v>
      </c>
      <c r="V25" s="265">
        <f>IF(คุณลักษณะ!V25="","",คุณลักษณะ!V25)</f>
        <v>3</v>
      </c>
      <c r="W25" s="265">
        <f>IF(คุณลักษณะ!W25="","",คุณลักษณะ!W25)</f>
        <v>3</v>
      </c>
      <c r="X25" s="265">
        <f>IF(คุณลักษณะ!X25="","",คุณลักษณะ!X25)</f>
        <v>3</v>
      </c>
      <c r="Y25" s="276" t="str">
        <f>IF(คุณลักษณะ!Y25="","",คุณลักษณะ!Y25)</f>
        <v/>
      </c>
      <c r="Z25" s="276" t="str">
        <f>IF(คุณลักษณะ!Z25="","",คุณลักษณะ!Z25)</f>
        <v/>
      </c>
      <c r="AA25" s="345"/>
      <c r="AB25" s="374"/>
    </row>
    <row r="26" spans="2:28" s="254" customFormat="1" ht="17.45" customHeight="1">
      <c r="B26" s="374"/>
      <c r="C26" s="341"/>
      <c r="D26" s="373" t="str">
        <f>IF(ข้อมูลนร.2!D24="","",ข้อมูลนร.2!D24)</f>
        <v/>
      </c>
      <c r="E26" s="776" t="str">
        <f>IF(ข้อมูลนร.2!G24="","",ข้อมูลนร.2!G24)</f>
        <v/>
      </c>
      <c r="F26" s="777"/>
      <c r="G26" s="265">
        <f>IF(คุณลักษณะ!G26="","",คุณลักษณะ!G26)</f>
        <v>3</v>
      </c>
      <c r="H26" s="265">
        <f>IF(คุณลักษณะ!H26="","",คุณลักษณะ!H26)</f>
        <v>3</v>
      </c>
      <c r="I26" s="265">
        <f>IF(คุณลักษณะ!I26="","",คุณลักษณะ!I26)</f>
        <v>3</v>
      </c>
      <c r="J26" s="265">
        <f>IF(คุณลักษณะ!J26="","",คุณลักษณะ!J26)</f>
        <v>3</v>
      </c>
      <c r="K26" s="265">
        <f>IF(คุณลักษณะ!K26="","",คุณลักษณะ!K26)</f>
        <v>3</v>
      </c>
      <c r="L26" s="265">
        <f>IF(คุณลักษณะ!L26="","",คุณลักษณะ!L26)</f>
        <v>3</v>
      </c>
      <c r="M26" s="265">
        <f>IF(คุณลักษณะ!M26="","",คุณลักษณะ!M26)</f>
        <v>3</v>
      </c>
      <c r="N26" s="265">
        <f>IF(คุณลักษณะ!N26="","",คุณลักษณะ!N26)</f>
        <v>3</v>
      </c>
      <c r="O26" s="265">
        <f>IF(คุณลักษณะ!O26="","",คุณลักษณะ!O26)</f>
        <v>3</v>
      </c>
      <c r="P26" s="265">
        <f>IF(คุณลักษณะ!P26="","",คุณลักษณะ!P26)</f>
        <v>3</v>
      </c>
      <c r="Q26" s="265">
        <f>IF(คุณลักษณะ!Q26="","",คุณลักษณะ!Q26)</f>
        <v>3</v>
      </c>
      <c r="R26" s="265">
        <f>IF(คุณลักษณะ!R26="","",คุณลักษณะ!R26)</f>
        <v>3</v>
      </c>
      <c r="S26" s="265">
        <f>IF(คุณลักษณะ!S26="","",คุณลักษณะ!S26)</f>
        <v>3</v>
      </c>
      <c r="T26" s="265">
        <f>IF(คุณลักษณะ!T26="","",คุณลักษณะ!T26)</f>
        <v>3</v>
      </c>
      <c r="U26" s="265">
        <f>IF(คุณลักษณะ!U26="","",คุณลักษณะ!U26)</f>
        <v>3</v>
      </c>
      <c r="V26" s="265">
        <f>IF(คุณลักษณะ!V26="","",คุณลักษณะ!V26)</f>
        <v>3</v>
      </c>
      <c r="W26" s="265">
        <f>IF(คุณลักษณะ!W26="","",คุณลักษณะ!W26)</f>
        <v>3</v>
      </c>
      <c r="X26" s="265">
        <f>IF(คุณลักษณะ!X26="","",คุณลักษณะ!X26)</f>
        <v>3</v>
      </c>
      <c r="Y26" s="276" t="str">
        <f>IF(คุณลักษณะ!Y26="","",คุณลักษณะ!Y26)</f>
        <v/>
      </c>
      <c r="Z26" s="276" t="str">
        <f>IF(คุณลักษณะ!Z26="","",คุณลักษณะ!Z26)</f>
        <v/>
      </c>
      <c r="AA26" s="345"/>
      <c r="AB26" s="374"/>
    </row>
    <row r="27" spans="2:28" s="254" customFormat="1" ht="17.45" customHeight="1">
      <c r="B27" s="374"/>
      <c r="C27" s="341"/>
      <c r="D27" s="373" t="str">
        <f>IF(ข้อมูลนร.2!D25="","",ข้อมูลนร.2!D25)</f>
        <v/>
      </c>
      <c r="E27" s="776" t="str">
        <f>IF(ข้อมูลนร.2!G25="","",ข้อมูลนร.2!G25)</f>
        <v/>
      </c>
      <c r="F27" s="777"/>
      <c r="G27" s="265">
        <f>IF(คุณลักษณะ!G27="","",คุณลักษณะ!G27)</f>
        <v>3</v>
      </c>
      <c r="H27" s="265">
        <f>IF(คุณลักษณะ!H27="","",คุณลักษณะ!H27)</f>
        <v>3</v>
      </c>
      <c r="I27" s="265">
        <f>IF(คุณลักษณะ!I27="","",คุณลักษณะ!I27)</f>
        <v>3</v>
      </c>
      <c r="J27" s="265">
        <f>IF(คุณลักษณะ!J27="","",คุณลักษณะ!J27)</f>
        <v>3</v>
      </c>
      <c r="K27" s="265">
        <f>IF(คุณลักษณะ!K27="","",คุณลักษณะ!K27)</f>
        <v>3</v>
      </c>
      <c r="L27" s="265">
        <f>IF(คุณลักษณะ!L27="","",คุณลักษณะ!L27)</f>
        <v>3</v>
      </c>
      <c r="M27" s="265">
        <f>IF(คุณลักษณะ!M27="","",คุณลักษณะ!M27)</f>
        <v>3</v>
      </c>
      <c r="N27" s="265">
        <f>IF(คุณลักษณะ!N27="","",คุณลักษณะ!N27)</f>
        <v>3</v>
      </c>
      <c r="O27" s="265">
        <f>IF(คุณลักษณะ!O27="","",คุณลักษณะ!O27)</f>
        <v>3</v>
      </c>
      <c r="P27" s="265">
        <f>IF(คุณลักษณะ!P27="","",คุณลักษณะ!P27)</f>
        <v>3</v>
      </c>
      <c r="Q27" s="265">
        <f>IF(คุณลักษณะ!Q27="","",คุณลักษณะ!Q27)</f>
        <v>3</v>
      </c>
      <c r="R27" s="265">
        <f>IF(คุณลักษณะ!R27="","",คุณลักษณะ!R27)</f>
        <v>3</v>
      </c>
      <c r="S27" s="265">
        <f>IF(คุณลักษณะ!S27="","",คุณลักษณะ!S27)</f>
        <v>3</v>
      </c>
      <c r="T27" s="265">
        <f>IF(คุณลักษณะ!T27="","",คุณลักษณะ!T27)</f>
        <v>3</v>
      </c>
      <c r="U27" s="265">
        <f>IF(คุณลักษณะ!U27="","",คุณลักษณะ!U27)</f>
        <v>3</v>
      </c>
      <c r="V27" s="265">
        <f>IF(คุณลักษณะ!V27="","",คุณลักษณะ!V27)</f>
        <v>3</v>
      </c>
      <c r="W27" s="265">
        <f>IF(คุณลักษณะ!W27="","",คุณลักษณะ!W27)</f>
        <v>3</v>
      </c>
      <c r="X27" s="265">
        <f>IF(คุณลักษณะ!X27="","",คุณลักษณะ!X27)</f>
        <v>3</v>
      </c>
      <c r="Y27" s="276" t="str">
        <f>IF(คุณลักษณะ!Y27="","",คุณลักษณะ!Y27)</f>
        <v/>
      </c>
      <c r="Z27" s="276" t="str">
        <f>IF(คุณลักษณะ!Z27="","",คุณลักษณะ!Z27)</f>
        <v/>
      </c>
      <c r="AA27" s="345"/>
      <c r="AB27" s="374"/>
    </row>
    <row r="28" spans="2:28" s="254" customFormat="1" ht="17.45" customHeight="1">
      <c r="B28" s="374"/>
      <c r="C28" s="341"/>
      <c r="D28" s="373" t="str">
        <f>IF(ข้อมูลนร.2!D26="","",ข้อมูลนร.2!D26)</f>
        <v/>
      </c>
      <c r="E28" s="776" t="str">
        <f>IF(ข้อมูลนร.2!G26="","",ข้อมูลนร.2!G26)</f>
        <v/>
      </c>
      <c r="F28" s="777"/>
      <c r="G28" s="265">
        <f>IF(คุณลักษณะ!G28="","",คุณลักษณะ!G28)</f>
        <v>3</v>
      </c>
      <c r="H28" s="265">
        <f>IF(คุณลักษณะ!H28="","",คุณลักษณะ!H28)</f>
        <v>3</v>
      </c>
      <c r="I28" s="265">
        <f>IF(คุณลักษณะ!I28="","",คุณลักษณะ!I28)</f>
        <v>3</v>
      </c>
      <c r="J28" s="265">
        <f>IF(คุณลักษณะ!J28="","",คุณลักษณะ!J28)</f>
        <v>3</v>
      </c>
      <c r="K28" s="265">
        <f>IF(คุณลักษณะ!K28="","",คุณลักษณะ!K28)</f>
        <v>3</v>
      </c>
      <c r="L28" s="265">
        <f>IF(คุณลักษณะ!L28="","",คุณลักษณะ!L28)</f>
        <v>3</v>
      </c>
      <c r="M28" s="265">
        <f>IF(คุณลักษณะ!M28="","",คุณลักษณะ!M28)</f>
        <v>3</v>
      </c>
      <c r="N28" s="265">
        <f>IF(คุณลักษณะ!N28="","",คุณลักษณะ!N28)</f>
        <v>3</v>
      </c>
      <c r="O28" s="265">
        <f>IF(คุณลักษณะ!O28="","",คุณลักษณะ!O28)</f>
        <v>3</v>
      </c>
      <c r="P28" s="265">
        <f>IF(คุณลักษณะ!P28="","",คุณลักษณะ!P28)</f>
        <v>3</v>
      </c>
      <c r="Q28" s="265">
        <f>IF(คุณลักษณะ!Q28="","",คุณลักษณะ!Q28)</f>
        <v>3</v>
      </c>
      <c r="R28" s="265">
        <f>IF(คุณลักษณะ!R28="","",คุณลักษณะ!R28)</f>
        <v>3</v>
      </c>
      <c r="S28" s="265">
        <f>IF(คุณลักษณะ!S28="","",คุณลักษณะ!S28)</f>
        <v>3</v>
      </c>
      <c r="T28" s="265">
        <f>IF(คุณลักษณะ!T28="","",คุณลักษณะ!T28)</f>
        <v>3</v>
      </c>
      <c r="U28" s="265">
        <f>IF(คุณลักษณะ!U28="","",คุณลักษณะ!U28)</f>
        <v>3</v>
      </c>
      <c r="V28" s="265">
        <f>IF(คุณลักษณะ!V28="","",คุณลักษณะ!V28)</f>
        <v>3</v>
      </c>
      <c r="W28" s="265">
        <f>IF(คุณลักษณะ!W28="","",คุณลักษณะ!W28)</f>
        <v>3</v>
      </c>
      <c r="X28" s="265">
        <f>IF(คุณลักษณะ!X28="","",คุณลักษณะ!X28)</f>
        <v>3</v>
      </c>
      <c r="Y28" s="276" t="str">
        <f>IF(คุณลักษณะ!Y28="","",คุณลักษณะ!Y28)</f>
        <v/>
      </c>
      <c r="Z28" s="276" t="str">
        <f>IF(คุณลักษณะ!Z28="","",คุณลักษณะ!Z28)</f>
        <v/>
      </c>
      <c r="AA28" s="345"/>
      <c r="AB28" s="374"/>
    </row>
    <row r="29" spans="2:28" s="254" customFormat="1" ht="17.45" customHeight="1">
      <c r="B29" s="374"/>
      <c r="C29" s="341"/>
      <c r="D29" s="373" t="str">
        <f>IF(ข้อมูลนร.2!D27="","",ข้อมูลนร.2!D27)</f>
        <v/>
      </c>
      <c r="E29" s="776" t="str">
        <f>IF(ข้อมูลนร.2!G27="","",ข้อมูลนร.2!G27)</f>
        <v/>
      </c>
      <c r="F29" s="777"/>
      <c r="G29" s="265">
        <f>IF(คุณลักษณะ!G29="","",คุณลักษณะ!G29)</f>
        <v>3</v>
      </c>
      <c r="H29" s="265">
        <f>IF(คุณลักษณะ!H29="","",คุณลักษณะ!H29)</f>
        <v>3</v>
      </c>
      <c r="I29" s="265">
        <f>IF(คุณลักษณะ!I29="","",คุณลักษณะ!I29)</f>
        <v>3</v>
      </c>
      <c r="J29" s="265">
        <f>IF(คุณลักษณะ!J29="","",คุณลักษณะ!J29)</f>
        <v>3</v>
      </c>
      <c r="K29" s="265">
        <f>IF(คุณลักษณะ!K29="","",คุณลักษณะ!K29)</f>
        <v>3</v>
      </c>
      <c r="L29" s="265">
        <f>IF(คุณลักษณะ!L29="","",คุณลักษณะ!L29)</f>
        <v>3</v>
      </c>
      <c r="M29" s="265">
        <f>IF(คุณลักษณะ!M29="","",คุณลักษณะ!M29)</f>
        <v>3</v>
      </c>
      <c r="N29" s="265">
        <f>IF(คุณลักษณะ!N29="","",คุณลักษณะ!N29)</f>
        <v>3</v>
      </c>
      <c r="O29" s="265">
        <f>IF(คุณลักษณะ!O29="","",คุณลักษณะ!O29)</f>
        <v>3</v>
      </c>
      <c r="P29" s="265">
        <f>IF(คุณลักษณะ!P29="","",คุณลักษณะ!P29)</f>
        <v>3</v>
      </c>
      <c r="Q29" s="265">
        <f>IF(คุณลักษณะ!Q29="","",คุณลักษณะ!Q29)</f>
        <v>3</v>
      </c>
      <c r="R29" s="265">
        <f>IF(คุณลักษณะ!R29="","",คุณลักษณะ!R29)</f>
        <v>3</v>
      </c>
      <c r="S29" s="265">
        <f>IF(คุณลักษณะ!S29="","",คุณลักษณะ!S29)</f>
        <v>3</v>
      </c>
      <c r="T29" s="265">
        <f>IF(คุณลักษณะ!T29="","",คุณลักษณะ!T29)</f>
        <v>3</v>
      </c>
      <c r="U29" s="265">
        <f>IF(คุณลักษณะ!U29="","",คุณลักษณะ!U29)</f>
        <v>3</v>
      </c>
      <c r="V29" s="265">
        <f>IF(คุณลักษณะ!V29="","",คุณลักษณะ!V29)</f>
        <v>3</v>
      </c>
      <c r="W29" s="265">
        <f>IF(คุณลักษณะ!W29="","",คุณลักษณะ!W29)</f>
        <v>3</v>
      </c>
      <c r="X29" s="265">
        <f>IF(คุณลักษณะ!X29="","",คุณลักษณะ!X29)</f>
        <v>3</v>
      </c>
      <c r="Y29" s="276" t="str">
        <f>IF(คุณลักษณะ!Y29="","",คุณลักษณะ!Y29)</f>
        <v/>
      </c>
      <c r="Z29" s="276" t="str">
        <f>IF(คุณลักษณะ!Z29="","",คุณลักษณะ!Z29)</f>
        <v/>
      </c>
      <c r="AA29" s="345"/>
      <c r="AB29" s="374"/>
    </row>
    <row r="30" spans="2:28" s="254" customFormat="1" ht="17.45" customHeight="1">
      <c r="B30" s="374"/>
      <c r="C30" s="341"/>
      <c r="D30" s="373" t="str">
        <f>IF(ข้อมูลนร.2!D28="","",ข้อมูลนร.2!D28)</f>
        <v/>
      </c>
      <c r="E30" s="776" t="str">
        <f>IF(ข้อมูลนร.2!G28="","",ข้อมูลนร.2!G28)</f>
        <v/>
      </c>
      <c r="F30" s="777"/>
      <c r="G30" s="265">
        <f>IF(คุณลักษณะ!G30="","",คุณลักษณะ!G30)</f>
        <v>3</v>
      </c>
      <c r="H30" s="265">
        <f>IF(คุณลักษณะ!H30="","",คุณลักษณะ!H30)</f>
        <v>3</v>
      </c>
      <c r="I30" s="265">
        <f>IF(คุณลักษณะ!I30="","",คุณลักษณะ!I30)</f>
        <v>3</v>
      </c>
      <c r="J30" s="265">
        <f>IF(คุณลักษณะ!J30="","",คุณลักษณะ!J30)</f>
        <v>3</v>
      </c>
      <c r="K30" s="265">
        <f>IF(คุณลักษณะ!K30="","",คุณลักษณะ!K30)</f>
        <v>3</v>
      </c>
      <c r="L30" s="265">
        <f>IF(คุณลักษณะ!L30="","",คุณลักษณะ!L30)</f>
        <v>3</v>
      </c>
      <c r="M30" s="265">
        <f>IF(คุณลักษณะ!M30="","",คุณลักษณะ!M30)</f>
        <v>3</v>
      </c>
      <c r="N30" s="265">
        <f>IF(คุณลักษณะ!N30="","",คุณลักษณะ!N30)</f>
        <v>3</v>
      </c>
      <c r="O30" s="265">
        <f>IF(คุณลักษณะ!O30="","",คุณลักษณะ!O30)</f>
        <v>3</v>
      </c>
      <c r="P30" s="265">
        <f>IF(คุณลักษณะ!P30="","",คุณลักษณะ!P30)</f>
        <v>3</v>
      </c>
      <c r="Q30" s="265">
        <f>IF(คุณลักษณะ!Q30="","",คุณลักษณะ!Q30)</f>
        <v>3</v>
      </c>
      <c r="R30" s="265">
        <f>IF(คุณลักษณะ!R30="","",คุณลักษณะ!R30)</f>
        <v>3</v>
      </c>
      <c r="S30" s="265">
        <f>IF(คุณลักษณะ!S30="","",คุณลักษณะ!S30)</f>
        <v>3</v>
      </c>
      <c r="T30" s="265">
        <f>IF(คุณลักษณะ!T30="","",คุณลักษณะ!T30)</f>
        <v>3</v>
      </c>
      <c r="U30" s="265">
        <f>IF(คุณลักษณะ!U30="","",คุณลักษณะ!U30)</f>
        <v>3</v>
      </c>
      <c r="V30" s="265">
        <f>IF(คุณลักษณะ!V30="","",คุณลักษณะ!V30)</f>
        <v>3</v>
      </c>
      <c r="W30" s="265">
        <f>IF(คุณลักษณะ!W30="","",คุณลักษณะ!W30)</f>
        <v>3</v>
      </c>
      <c r="X30" s="265">
        <f>IF(คุณลักษณะ!X30="","",คุณลักษณะ!X30)</f>
        <v>3</v>
      </c>
      <c r="Y30" s="276" t="str">
        <f>IF(คุณลักษณะ!Y30="","",คุณลักษณะ!Y30)</f>
        <v/>
      </c>
      <c r="Z30" s="276" t="str">
        <f>IF(คุณลักษณะ!Z30="","",คุณลักษณะ!Z30)</f>
        <v/>
      </c>
      <c r="AA30" s="345"/>
      <c r="AB30" s="374"/>
    </row>
    <row r="31" spans="2:28" s="254" customFormat="1" ht="17.45" customHeight="1">
      <c r="B31" s="374"/>
      <c r="C31" s="341"/>
      <c r="D31" s="373" t="str">
        <f>IF(ข้อมูลนร.2!D29="","",ข้อมูลนร.2!D29)</f>
        <v/>
      </c>
      <c r="E31" s="776" t="str">
        <f>IF(ข้อมูลนร.2!G29="","",ข้อมูลนร.2!G29)</f>
        <v/>
      </c>
      <c r="F31" s="777"/>
      <c r="G31" s="265">
        <f>IF(คุณลักษณะ!G31="","",คุณลักษณะ!G31)</f>
        <v>3</v>
      </c>
      <c r="H31" s="265">
        <f>IF(คุณลักษณะ!H31="","",คุณลักษณะ!H31)</f>
        <v>3</v>
      </c>
      <c r="I31" s="265">
        <f>IF(คุณลักษณะ!I31="","",คุณลักษณะ!I31)</f>
        <v>3</v>
      </c>
      <c r="J31" s="265">
        <f>IF(คุณลักษณะ!J31="","",คุณลักษณะ!J31)</f>
        <v>3</v>
      </c>
      <c r="K31" s="265">
        <f>IF(คุณลักษณะ!K31="","",คุณลักษณะ!K31)</f>
        <v>3</v>
      </c>
      <c r="L31" s="265">
        <f>IF(คุณลักษณะ!L31="","",คุณลักษณะ!L31)</f>
        <v>3</v>
      </c>
      <c r="M31" s="265">
        <f>IF(คุณลักษณะ!M31="","",คุณลักษณะ!M31)</f>
        <v>3</v>
      </c>
      <c r="N31" s="265">
        <f>IF(คุณลักษณะ!N31="","",คุณลักษณะ!N31)</f>
        <v>3</v>
      </c>
      <c r="O31" s="265">
        <f>IF(คุณลักษณะ!O31="","",คุณลักษณะ!O31)</f>
        <v>3</v>
      </c>
      <c r="P31" s="265">
        <f>IF(คุณลักษณะ!P31="","",คุณลักษณะ!P31)</f>
        <v>3</v>
      </c>
      <c r="Q31" s="265">
        <f>IF(คุณลักษณะ!Q31="","",คุณลักษณะ!Q31)</f>
        <v>3</v>
      </c>
      <c r="R31" s="265">
        <f>IF(คุณลักษณะ!R31="","",คุณลักษณะ!R31)</f>
        <v>3</v>
      </c>
      <c r="S31" s="265">
        <f>IF(คุณลักษณะ!S31="","",คุณลักษณะ!S31)</f>
        <v>3</v>
      </c>
      <c r="T31" s="265">
        <f>IF(คุณลักษณะ!T31="","",คุณลักษณะ!T31)</f>
        <v>3</v>
      </c>
      <c r="U31" s="265">
        <f>IF(คุณลักษณะ!U31="","",คุณลักษณะ!U31)</f>
        <v>3</v>
      </c>
      <c r="V31" s="265">
        <f>IF(คุณลักษณะ!V31="","",คุณลักษณะ!V31)</f>
        <v>3</v>
      </c>
      <c r="W31" s="265">
        <f>IF(คุณลักษณะ!W31="","",คุณลักษณะ!W31)</f>
        <v>3</v>
      </c>
      <c r="X31" s="265">
        <f>IF(คุณลักษณะ!X31="","",คุณลักษณะ!X31)</f>
        <v>3</v>
      </c>
      <c r="Y31" s="276" t="str">
        <f>IF(คุณลักษณะ!Y31="","",คุณลักษณะ!Y31)</f>
        <v/>
      </c>
      <c r="Z31" s="276" t="str">
        <f>IF(คุณลักษณะ!Z31="","",คุณลักษณะ!Z31)</f>
        <v/>
      </c>
      <c r="AA31" s="345"/>
      <c r="AB31" s="374"/>
    </row>
    <row r="32" spans="2:28" s="254" customFormat="1" ht="17.45" customHeight="1">
      <c r="B32" s="374"/>
      <c r="C32" s="341"/>
      <c r="D32" s="373" t="str">
        <f>IF(ข้อมูลนร.2!D30="","",ข้อมูลนร.2!D30)</f>
        <v/>
      </c>
      <c r="E32" s="776" t="str">
        <f>IF(ข้อมูลนร.2!G30="","",ข้อมูลนร.2!G30)</f>
        <v/>
      </c>
      <c r="F32" s="777"/>
      <c r="G32" s="265">
        <f>IF(คุณลักษณะ!G32="","",คุณลักษณะ!G32)</f>
        <v>3</v>
      </c>
      <c r="H32" s="265">
        <f>IF(คุณลักษณะ!H32="","",คุณลักษณะ!H32)</f>
        <v>3</v>
      </c>
      <c r="I32" s="265">
        <f>IF(คุณลักษณะ!I32="","",คุณลักษณะ!I32)</f>
        <v>3</v>
      </c>
      <c r="J32" s="265">
        <f>IF(คุณลักษณะ!J32="","",คุณลักษณะ!J32)</f>
        <v>3</v>
      </c>
      <c r="K32" s="265">
        <f>IF(คุณลักษณะ!K32="","",คุณลักษณะ!K32)</f>
        <v>3</v>
      </c>
      <c r="L32" s="265">
        <f>IF(คุณลักษณะ!L32="","",คุณลักษณะ!L32)</f>
        <v>3</v>
      </c>
      <c r="M32" s="265">
        <f>IF(คุณลักษณะ!M32="","",คุณลักษณะ!M32)</f>
        <v>3</v>
      </c>
      <c r="N32" s="265">
        <f>IF(คุณลักษณะ!N32="","",คุณลักษณะ!N32)</f>
        <v>3</v>
      </c>
      <c r="O32" s="265">
        <f>IF(คุณลักษณะ!O32="","",คุณลักษณะ!O32)</f>
        <v>3</v>
      </c>
      <c r="P32" s="265">
        <f>IF(คุณลักษณะ!P32="","",คุณลักษณะ!P32)</f>
        <v>3</v>
      </c>
      <c r="Q32" s="265">
        <f>IF(คุณลักษณะ!Q32="","",คุณลักษณะ!Q32)</f>
        <v>3</v>
      </c>
      <c r="R32" s="265">
        <f>IF(คุณลักษณะ!R32="","",คุณลักษณะ!R32)</f>
        <v>3</v>
      </c>
      <c r="S32" s="265">
        <f>IF(คุณลักษณะ!S32="","",คุณลักษณะ!S32)</f>
        <v>3</v>
      </c>
      <c r="T32" s="265">
        <f>IF(คุณลักษณะ!T32="","",คุณลักษณะ!T32)</f>
        <v>3</v>
      </c>
      <c r="U32" s="265">
        <f>IF(คุณลักษณะ!U32="","",คุณลักษณะ!U32)</f>
        <v>3</v>
      </c>
      <c r="V32" s="265">
        <f>IF(คุณลักษณะ!V32="","",คุณลักษณะ!V32)</f>
        <v>3</v>
      </c>
      <c r="W32" s="265">
        <f>IF(คุณลักษณะ!W32="","",คุณลักษณะ!W32)</f>
        <v>3</v>
      </c>
      <c r="X32" s="265">
        <f>IF(คุณลักษณะ!X32="","",คุณลักษณะ!X32)</f>
        <v>3</v>
      </c>
      <c r="Y32" s="276" t="str">
        <f>IF(คุณลักษณะ!Y32="","",คุณลักษณะ!Y32)</f>
        <v/>
      </c>
      <c r="Z32" s="276" t="str">
        <f>IF(คุณลักษณะ!Z32="","",คุณลักษณะ!Z32)</f>
        <v/>
      </c>
      <c r="AA32" s="345"/>
      <c r="AB32" s="374"/>
    </row>
    <row r="33" spans="2:28" s="254" customFormat="1" ht="17.45" customHeight="1">
      <c r="B33" s="374"/>
      <c r="C33" s="341"/>
      <c r="D33" s="373" t="str">
        <f>IF(ข้อมูลนร.2!D31="","",ข้อมูลนร.2!D31)</f>
        <v/>
      </c>
      <c r="E33" s="776" t="str">
        <f>IF(ข้อมูลนร.2!G31="","",ข้อมูลนร.2!G31)</f>
        <v/>
      </c>
      <c r="F33" s="777"/>
      <c r="G33" s="265">
        <f>IF(คุณลักษณะ!G33="","",คุณลักษณะ!G33)</f>
        <v>3</v>
      </c>
      <c r="H33" s="265">
        <f>IF(คุณลักษณะ!H33="","",คุณลักษณะ!H33)</f>
        <v>3</v>
      </c>
      <c r="I33" s="265">
        <f>IF(คุณลักษณะ!I33="","",คุณลักษณะ!I33)</f>
        <v>3</v>
      </c>
      <c r="J33" s="265">
        <f>IF(คุณลักษณะ!J33="","",คุณลักษณะ!J33)</f>
        <v>3</v>
      </c>
      <c r="K33" s="265">
        <f>IF(คุณลักษณะ!K33="","",คุณลักษณะ!K33)</f>
        <v>3</v>
      </c>
      <c r="L33" s="265">
        <f>IF(คุณลักษณะ!L33="","",คุณลักษณะ!L33)</f>
        <v>3</v>
      </c>
      <c r="M33" s="265">
        <f>IF(คุณลักษณะ!M33="","",คุณลักษณะ!M33)</f>
        <v>3</v>
      </c>
      <c r="N33" s="265">
        <f>IF(คุณลักษณะ!N33="","",คุณลักษณะ!N33)</f>
        <v>3</v>
      </c>
      <c r="O33" s="265">
        <f>IF(คุณลักษณะ!O33="","",คุณลักษณะ!O33)</f>
        <v>3</v>
      </c>
      <c r="P33" s="265">
        <f>IF(คุณลักษณะ!P33="","",คุณลักษณะ!P33)</f>
        <v>3</v>
      </c>
      <c r="Q33" s="265">
        <f>IF(คุณลักษณะ!Q33="","",คุณลักษณะ!Q33)</f>
        <v>3</v>
      </c>
      <c r="R33" s="265">
        <f>IF(คุณลักษณะ!R33="","",คุณลักษณะ!R33)</f>
        <v>3</v>
      </c>
      <c r="S33" s="265">
        <f>IF(คุณลักษณะ!S33="","",คุณลักษณะ!S33)</f>
        <v>3</v>
      </c>
      <c r="T33" s="265">
        <f>IF(คุณลักษณะ!T33="","",คุณลักษณะ!T33)</f>
        <v>3</v>
      </c>
      <c r="U33" s="265">
        <f>IF(คุณลักษณะ!U33="","",คุณลักษณะ!U33)</f>
        <v>3</v>
      </c>
      <c r="V33" s="265">
        <f>IF(คุณลักษณะ!V33="","",คุณลักษณะ!V33)</f>
        <v>3</v>
      </c>
      <c r="W33" s="265">
        <f>IF(คุณลักษณะ!W33="","",คุณลักษณะ!W33)</f>
        <v>3</v>
      </c>
      <c r="X33" s="265">
        <f>IF(คุณลักษณะ!X33="","",คุณลักษณะ!X33)</f>
        <v>3</v>
      </c>
      <c r="Y33" s="276" t="str">
        <f>IF(คุณลักษณะ!Y33="","",คุณลักษณะ!Y33)</f>
        <v/>
      </c>
      <c r="Z33" s="276" t="str">
        <f>IF(คุณลักษณะ!Z33="","",คุณลักษณะ!Z33)</f>
        <v/>
      </c>
      <c r="AA33" s="345"/>
      <c r="AB33" s="374"/>
    </row>
    <row r="34" spans="2:28" s="254" customFormat="1" ht="17.45" customHeight="1">
      <c r="B34" s="374"/>
      <c r="C34" s="341"/>
      <c r="D34" s="373" t="str">
        <f>IF(ข้อมูลนร.2!D32="","",ข้อมูลนร.2!D32)</f>
        <v/>
      </c>
      <c r="E34" s="776" t="str">
        <f>IF(ข้อมูลนร.2!G32="","",ข้อมูลนร.2!G32)</f>
        <v/>
      </c>
      <c r="F34" s="777"/>
      <c r="G34" s="265">
        <f>IF(คุณลักษณะ!G34="","",คุณลักษณะ!G34)</f>
        <v>3</v>
      </c>
      <c r="H34" s="265">
        <f>IF(คุณลักษณะ!H34="","",คุณลักษณะ!H34)</f>
        <v>3</v>
      </c>
      <c r="I34" s="265">
        <f>IF(คุณลักษณะ!I34="","",คุณลักษณะ!I34)</f>
        <v>3</v>
      </c>
      <c r="J34" s="265">
        <f>IF(คุณลักษณะ!J34="","",คุณลักษณะ!J34)</f>
        <v>3</v>
      </c>
      <c r="K34" s="265">
        <f>IF(คุณลักษณะ!K34="","",คุณลักษณะ!K34)</f>
        <v>3</v>
      </c>
      <c r="L34" s="265">
        <f>IF(คุณลักษณะ!L34="","",คุณลักษณะ!L34)</f>
        <v>3</v>
      </c>
      <c r="M34" s="265">
        <f>IF(คุณลักษณะ!M34="","",คุณลักษณะ!M34)</f>
        <v>3</v>
      </c>
      <c r="N34" s="265">
        <f>IF(คุณลักษณะ!N34="","",คุณลักษณะ!N34)</f>
        <v>3</v>
      </c>
      <c r="O34" s="265">
        <f>IF(คุณลักษณะ!O34="","",คุณลักษณะ!O34)</f>
        <v>3</v>
      </c>
      <c r="P34" s="265">
        <f>IF(คุณลักษณะ!P34="","",คุณลักษณะ!P34)</f>
        <v>3</v>
      </c>
      <c r="Q34" s="265">
        <f>IF(คุณลักษณะ!Q34="","",คุณลักษณะ!Q34)</f>
        <v>3</v>
      </c>
      <c r="R34" s="265">
        <f>IF(คุณลักษณะ!R34="","",คุณลักษณะ!R34)</f>
        <v>3</v>
      </c>
      <c r="S34" s="265">
        <f>IF(คุณลักษณะ!S34="","",คุณลักษณะ!S34)</f>
        <v>3</v>
      </c>
      <c r="T34" s="265">
        <f>IF(คุณลักษณะ!T34="","",คุณลักษณะ!T34)</f>
        <v>3</v>
      </c>
      <c r="U34" s="265">
        <f>IF(คุณลักษณะ!U34="","",คุณลักษณะ!U34)</f>
        <v>3</v>
      </c>
      <c r="V34" s="265">
        <f>IF(คุณลักษณะ!V34="","",คุณลักษณะ!V34)</f>
        <v>3</v>
      </c>
      <c r="W34" s="265">
        <f>IF(คุณลักษณะ!W34="","",คุณลักษณะ!W34)</f>
        <v>3</v>
      </c>
      <c r="X34" s="265">
        <f>IF(คุณลักษณะ!X34="","",คุณลักษณะ!X34)</f>
        <v>3</v>
      </c>
      <c r="Y34" s="276" t="str">
        <f>IF(คุณลักษณะ!Y34="","",คุณลักษณะ!Y34)</f>
        <v/>
      </c>
      <c r="Z34" s="276" t="str">
        <f>IF(คุณลักษณะ!Z34="","",คุณลักษณะ!Z34)</f>
        <v/>
      </c>
      <c r="AA34" s="345"/>
      <c r="AB34" s="374"/>
    </row>
    <row r="35" spans="2:28" s="254" customFormat="1" ht="17.45" customHeight="1">
      <c r="B35" s="374"/>
      <c r="C35" s="341"/>
      <c r="D35" s="373" t="str">
        <f>IF(ข้อมูลนร.2!D33="","",ข้อมูลนร.2!D33)</f>
        <v/>
      </c>
      <c r="E35" s="776" t="str">
        <f>IF(ข้อมูลนร.2!G33="","",ข้อมูลนร.2!G33)</f>
        <v/>
      </c>
      <c r="F35" s="777"/>
      <c r="G35" s="265">
        <f>IF(คุณลักษณะ!G35="","",คุณลักษณะ!G35)</f>
        <v>3</v>
      </c>
      <c r="H35" s="265">
        <f>IF(คุณลักษณะ!H35="","",คุณลักษณะ!H35)</f>
        <v>3</v>
      </c>
      <c r="I35" s="265">
        <f>IF(คุณลักษณะ!I35="","",คุณลักษณะ!I35)</f>
        <v>3</v>
      </c>
      <c r="J35" s="265">
        <f>IF(คุณลักษณะ!J35="","",คุณลักษณะ!J35)</f>
        <v>3</v>
      </c>
      <c r="K35" s="265">
        <f>IF(คุณลักษณะ!K35="","",คุณลักษณะ!K35)</f>
        <v>3</v>
      </c>
      <c r="L35" s="265">
        <f>IF(คุณลักษณะ!L35="","",คุณลักษณะ!L35)</f>
        <v>3</v>
      </c>
      <c r="M35" s="265">
        <f>IF(คุณลักษณะ!M35="","",คุณลักษณะ!M35)</f>
        <v>3</v>
      </c>
      <c r="N35" s="265">
        <f>IF(คุณลักษณะ!N35="","",คุณลักษณะ!N35)</f>
        <v>3</v>
      </c>
      <c r="O35" s="265">
        <f>IF(คุณลักษณะ!O35="","",คุณลักษณะ!O35)</f>
        <v>3</v>
      </c>
      <c r="P35" s="265">
        <f>IF(คุณลักษณะ!P35="","",คุณลักษณะ!P35)</f>
        <v>3</v>
      </c>
      <c r="Q35" s="265">
        <f>IF(คุณลักษณะ!Q35="","",คุณลักษณะ!Q35)</f>
        <v>3</v>
      </c>
      <c r="R35" s="265">
        <f>IF(คุณลักษณะ!R35="","",คุณลักษณะ!R35)</f>
        <v>3</v>
      </c>
      <c r="S35" s="265">
        <f>IF(คุณลักษณะ!S35="","",คุณลักษณะ!S35)</f>
        <v>3</v>
      </c>
      <c r="T35" s="265">
        <f>IF(คุณลักษณะ!T35="","",คุณลักษณะ!T35)</f>
        <v>3</v>
      </c>
      <c r="U35" s="265">
        <f>IF(คุณลักษณะ!U35="","",คุณลักษณะ!U35)</f>
        <v>3</v>
      </c>
      <c r="V35" s="265">
        <f>IF(คุณลักษณะ!V35="","",คุณลักษณะ!V35)</f>
        <v>3</v>
      </c>
      <c r="W35" s="265">
        <f>IF(คุณลักษณะ!W35="","",คุณลักษณะ!W35)</f>
        <v>3</v>
      </c>
      <c r="X35" s="265">
        <f>IF(คุณลักษณะ!X35="","",คุณลักษณะ!X35)</f>
        <v>3</v>
      </c>
      <c r="Y35" s="276" t="str">
        <f>IF(คุณลักษณะ!Y35="","",คุณลักษณะ!Y35)</f>
        <v/>
      </c>
      <c r="Z35" s="276" t="str">
        <f>IF(คุณลักษณะ!Z35="","",คุณลักษณะ!Z35)</f>
        <v/>
      </c>
      <c r="AA35" s="345"/>
      <c r="AB35" s="374"/>
    </row>
    <row r="36" spans="2:28" s="254" customFormat="1" ht="17.45" customHeight="1">
      <c r="B36" s="374"/>
      <c r="C36" s="341"/>
      <c r="D36" s="373" t="str">
        <f>IF(ข้อมูลนร.2!D34="","",ข้อมูลนร.2!D34)</f>
        <v/>
      </c>
      <c r="E36" s="776" t="str">
        <f>IF(ข้อมูลนร.2!G34="","",ข้อมูลนร.2!G34)</f>
        <v/>
      </c>
      <c r="F36" s="777"/>
      <c r="G36" s="265">
        <f>IF(คุณลักษณะ!G36="","",คุณลักษณะ!G36)</f>
        <v>3</v>
      </c>
      <c r="H36" s="265">
        <f>IF(คุณลักษณะ!H36="","",คุณลักษณะ!H36)</f>
        <v>3</v>
      </c>
      <c r="I36" s="265">
        <f>IF(คุณลักษณะ!I36="","",คุณลักษณะ!I36)</f>
        <v>3</v>
      </c>
      <c r="J36" s="265">
        <f>IF(คุณลักษณะ!J36="","",คุณลักษณะ!J36)</f>
        <v>3</v>
      </c>
      <c r="K36" s="265">
        <f>IF(คุณลักษณะ!K36="","",คุณลักษณะ!K36)</f>
        <v>3</v>
      </c>
      <c r="L36" s="265">
        <f>IF(คุณลักษณะ!L36="","",คุณลักษณะ!L36)</f>
        <v>3</v>
      </c>
      <c r="M36" s="265">
        <f>IF(คุณลักษณะ!M36="","",คุณลักษณะ!M36)</f>
        <v>3</v>
      </c>
      <c r="N36" s="265">
        <f>IF(คุณลักษณะ!N36="","",คุณลักษณะ!N36)</f>
        <v>3</v>
      </c>
      <c r="O36" s="265">
        <f>IF(คุณลักษณะ!O36="","",คุณลักษณะ!O36)</f>
        <v>3</v>
      </c>
      <c r="P36" s="265">
        <f>IF(คุณลักษณะ!P36="","",คุณลักษณะ!P36)</f>
        <v>3</v>
      </c>
      <c r="Q36" s="265">
        <f>IF(คุณลักษณะ!Q36="","",คุณลักษณะ!Q36)</f>
        <v>3</v>
      </c>
      <c r="R36" s="265">
        <f>IF(คุณลักษณะ!R36="","",คุณลักษณะ!R36)</f>
        <v>3</v>
      </c>
      <c r="S36" s="265">
        <f>IF(คุณลักษณะ!S36="","",คุณลักษณะ!S36)</f>
        <v>3</v>
      </c>
      <c r="T36" s="265">
        <f>IF(คุณลักษณะ!T36="","",คุณลักษณะ!T36)</f>
        <v>3</v>
      </c>
      <c r="U36" s="265">
        <f>IF(คุณลักษณะ!U36="","",คุณลักษณะ!U36)</f>
        <v>3</v>
      </c>
      <c r="V36" s="265">
        <f>IF(คุณลักษณะ!V36="","",คุณลักษณะ!V36)</f>
        <v>3</v>
      </c>
      <c r="W36" s="265">
        <f>IF(คุณลักษณะ!W36="","",คุณลักษณะ!W36)</f>
        <v>3</v>
      </c>
      <c r="X36" s="265">
        <f>IF(คุณลักษณะ!X36="","",คุณลักษณะ!X36)</f>
        <v>3</v>
      </c>
      <c r="Y36" s="276" t="str">
        <f>IF(คุณลักษณะ!Y36="","",คุณลักษณะ!Y36)</f>
        <v/>
      </c>
      <c r="Z36" s="276" t="str">
        <f>IF(คุณลักษณะ!Z36="","",คุณลักษณะ!Z36)</f>
        <v/>
      </c>
      <c r="AA36" s="345"/>
      <c r="AB36" s="374"/>
    </row>
    <row r="37" spans="2:28" s="254" customFormat="1" ht="17.45" customHeight="1">
      <c r="B37" s="374"/>
      <c r="C37" s="341"/>
      <c r="D37" s="373" t="str">
        <f>IF(ข้อมูลนร.2!D35="","",ข้อมูลนร.2!D35)</f>
        <v/>
      </c>
      <c r="E37" s="776" t="str">
        <f>IF(ข้อมูลนร.2!G35="","",ข้อมูลนร.2!G35)</f>
        <v/>
      </c>
      <c r="F37" s="777"/>
      <c r="G37" s="265">
        <f>IF(คุณลักษณะ!G37="","",คุณลักษณะ!G37)</f>
        <v>3</v>
      </c>
      <c r="H37" s="265">
        <f>IF(คุณลักษณะ!H37="","",คุณลักษณะ!H37)</f>
        <v>3</v>
      </c>
      <c r="I37" s="265">
        <f>IF(คุณลักษณะ!I37="","",คุณลักษณะ!I37)</f>
        <v>3</v>
      </c>
      <c r="J37" s="265">
        <f>IF(คุณลักษณะ!J37="","",คุณลักษณะ!J37)</f>
        <v>3</v>
      </c>
      <c r="K37" s="265">
        <f>IF(คุณลักษณะ!K37="","",คุณลักษณะ!K37)</f>
        <v>3</v>
      </c>
      <c r="L37" s="265">
        <f>IF(คุณลักษณะ!L37="","",คุณลักษณะ!L37)</f>
        <v>3</v>
      </c>
      <c r="M37" s="265">
        <f>IF(คุณลักษณะ!M37="","",คุณลักษณะ!M37)</f>
        <v>3</v>
      </c>
      <c r="N37" s="265">
        <f>IF(คุณลักษณะ!N37="","",คุณลักษณะ!N37)</f>
        <v>3</v>
      </c>
      <c r="O37" s="265">
        <f>IF(คุณลักษณะ!O37="","",คุณลักษณะ!O37)</f>
        <v>3</v>
      </c>
      <c r="P37" s="265">
        <f>IF(คุณลักษณะ!P37="","",คุณลักษณะ!P37)</f>
        <v>3</v>
      </c>
      <c r="Q37" s="265">
        <f>IF(คุณลักษณะ!Q37="","",คุณลักษณะ!Q37)</f>
        <v>3</v>
      </c>
      <c r="R37" s="265">
        <f>IF(คุณลักษณะ!R37="","",คุณลักษณะ!R37)</f>
        <v>3</v>
      </c>
      <c r="S37" s="265">
        <f>IF(คุณลักษณะ!S37="","",คุณลักษณะ!S37)</f>
        <v>3</v>
      </c>
      <c r="T37" s="265">
        <f>IF(คุณลักษณะ!T37="","",คุณลักษณะ!T37)</f>
        <v>3</v>
      </c>
      <c r="U37" s="265">
        <f>IF(คุณลักษณะ!U37="","",คุณลักษณะ!U37)</f>
        <v>3</v>
      </c>
      <c r="V37" s="265">
        <f>IF(คุณลักษณะ!V37="","",คุณลักษณะ!V37)</f>
        <v>3</v>
      </c>
      <c r="W37" s="265">
        <f>IF(คุณลักษณะ!W37="","",คุณลักษณะ!W37)</f>
        <v>3</v>
      </c>
      <c r="X37" s="265">
        <f>IF(คุณลักษณะ!X37="","",คุณลักษณะ!X37)</f>
        <v>3</v>
      </c>
      <c r="Y37" s="276" t="str">
        <f>IF(คุณลักษณะ!Y37="","",คุณลักษณะ!Y37)</f>
        <v/>
      </c>
      <c r="Z37" s="276" t="str">
        <f>IF(คุณลักษณะ!Z37="","",คุณลักษณะ!Z37)</f>
        <v/>
      </c>
      <c r="AA37" s="345"/>
      <c r="AB37" s="374"/>
    </row>
    <row r="38" spans="2:28" s="254" customFormat="1" ht="17.45" customHeight="1">
      <c r="B38" s="374"/>
      <c r="C38" s="341"/>
      <c r="D38" s="373" t="str">
        <f>IF(ข้อมูลนร.2!D36="","",ข้อมูลนร.2!D36)</f>
        <v/>
      </c>
      <c r="E38" s="776" t="str">
        <f>IF(ข้อมูลนร.2!G36="","",ข้อมูลนร.2!G36)</f>
        <v/>
      </c>
      <c r="F38" s="777"/>
      <c r="G38" s="265">
        <f>IF(คุณลักษณะ!G38="","",คุณลักษณะ!G38)</f>
        <v>3</v>
      </c>
      <c r="H38" s="265">
        <f>IF(คุณลักษณะ!H38="","",คุณลักษณะ!H38)</f>
        <v>3</v>
      </c>
      <c r="I38" s="265">
        <f>IF(คุณลักษณะ!I38="","",คุณลักษณะ!I38)</f>
        <v>3</v>
      </c>
      <c r="J38" s="265">
        <f>IF(คุณลักษณะ!J38="","",คุณลักษณะ!J38)</f>
        <v>3</v>
      </c>
      <c r="K38" s="265">
        <f>IF(คุณลักษณะ!K38="","",คุณลักษณะ!K38)</f>
        <v>3</v>
      </c>
      <c r="L38" s="265">
        <f>IF(คุณลักษณะ!L38="","",คุณลักษณะ!L38)</f>
        <v>3</v>
      </c>
      <c r="M38" s="265">
        <f>IF(คุณลักษณะ!M38="","",คุณลักษณะ!M38)</f>
        <v>3</v>
      </c>
      <c r="N38" s="265">
        <f>IF(คุณลักษณะ!N38="","",คุณลักษณะ!N38)</f>
        <v>3</v>
      </c>
      <c r="O38" s="265">
        <f>IF(คุณลักษณะ!O38="","",คุณลักษณะ!O38)</f>
        <v>3</v>
      </c>
      <c r="P38" s="265">
        <f>IF(คุณลักษณะ!P38="","",คุณลักษณะ!P38)</f>
        <v>3</v>
      </c>
      <c r="Q38" s="265">
        <f>IF(คุณลักษณะ!Q38="","",คุณลักษณะ!Q38)</f>
        <v>3</v>
      </c>
      <c r="R38" s="265">
        <f>IF(คุณลักษณะ!R38="","",คุณลักษณะ!R38)</f>
        <v>3</v>
      </c>
      <c r="S38" s="265">
        <f>IF(คุณลักษณะ!S38="","",คุณลักษณะ!S38)</f>
        <v>3</v>
      </c>
      <c r="T38" s="265">
        <f>IF(คุณลักษณะ!T38="","",คุณลักษณะ!T38)</f>
        <v>3</v>
      </c>
      <c r="U38" s="265">
        <f>IF(คุณลักษณะ!U38="","",คุณลักษณะ!U38)</f>
        <v>3</v>
      </c>
      <c r="V38" s="265">
        <f>IF(คุณลักษณะ!V38="","",คุณลักษณะ!V38)</f>
        <v>3</v>
      </c>
      <c r="W38" s="265">
        <f>IF(คุณลักษณะ!W38="","",คุณลักษณะ!W38)</f>
        <v>3</v>
      </c>
      <c r="X38" s="265">
        <f>IF(คุณลักษณะ!X38="","",คุณลักษณะ!X38)</f>
        <v>3</v>
      </c>
      <c r="Y38" s="276" t="str">
        <f>IF(คุณลักษณะ!Y38="","",คุณลักษณะ!Y38)</f>
        <v/>
      </c>
      <c r="Z38" s="276" t="str">
        <f>IF(คุณลักษณะ!Z38="","",คุณลักษณะ!Z38)</f>
        <v/>
      </c>
      <c r="AA38" s="345"/>
      <c r="AB38" s="374"/>
    </row>
    <row r="39" spans="2:28" s="254" customFormat="1" ht="17.45" customHeight="1">
      <c r="B39" s="374"/>
      <c r="C39" s="341"/>
      <c r="D39" s="373" t="str">
        <f>IF(ข้อมูลนร.2!D37="","",ข้อมูลนร.2!D37)</f>
        <v/>
      </c>
      <c r="E39" s="776" t="str">
        <f>IF(ข้อมูลนร.2!G37="","",ข้อมูลนร.2!G37)</f>
        <v/>
      </c>
      <c r="F39" s="777"/>
      <c r="G39" s="265">
        <f>IF(คุณลักษณะ!G39="","",คุณลักษณะ!G39)</f>
        <v>3</v>
      </c>
      <c r="H39" s="265">
        <f>IF(คุณลักษณะ!H39="","",คุณลักษณะ!H39)</f>
        <v>3</v>
      </c>
      <c r="I39" s="265">
        <f>IF(คุณลักษณะ!I39="","",คุณลักษณะ!I39)</f>
        <v>3</v>
      </c>
      <c r="J39" s="265">
        <f>IF(คุณลักษณะ!J39="","",คุณลักษณะ!J39)</f>
        <v>3</v>
      </c>
      <c r="K39" s="265">
        <f>IF(คุณลักษณะ!K39="","",คุณลักษณะ!K39)</f>
        <v>3</v>
      </c>
      <c r="L39" s="265">
        <f>IF(คุณลักษณะ!L39="","",คุณลักษณะ!L39)</f>
        <v>3</v>
      </c>
      <c r="M39" s="265">
        <f>IF(คุณลักษณะ!M39="","",คุณลักษณะ!M39)</f>
        <v>3</v>
      </c>
      <c r="N39" s="265">
        <f>IF(คุณลักษณะ!N39="","",คุณลักษณะ!N39)</f>
        <v>3</v>
      </c>
      <c r="O39" s="265">
        <f>IF(คุณลักษณะ!O39="","",คุณลักษณะ!O39)</f>
        <v>3</v>
      </c>
      <c r="P39" s="265">
        <f>IF(คุณลักษณะ!P39="","",คุณลักษณะ!P39)</f>
        <v>3</v>
      </c>
      <c r="Q39" s="265">
        <f>IF(คุณลักษณะ!Q39="","",คุณลักษณะ!Q39)</f>
        <v>3</v>
      </c>
      <c r="R39" s="265">
        <f>IF(คุณลักษณะ!R39="","",คุณลักษณะ!R39)</f>
        <v>3</v>
      </c>
      <c r="S39" s="265">
        <f>IF(คุณลักษณะ!S39="","",คุณลักษณะ!S39)</f>
        <v>3</v>
      </c>
      <c r="T39" s="265">
        <f>IF(คุณลักษณะ!T39="","",คุณลักษณะ!T39)</f>
        <v>3</v>
      </c>
      <c r="U39" s="265">
        <f>IF(คุณลักษณะ!U39="","",คุณลักษณะ!U39)</f>
        <v>3</v>
      </c>
      <c r="V39" s="265">
        <f>IF(คุณลักษณะ!V39="","",คุณลักษณะ!V39)</f>
        <v>3</v>
      </c>
      <c r="W39" s="265">
        <f>IF(คุณลักษณะ!W39="","",คุณลักษณะ!W39)</f>
        <v>3</v>
      </c>
      <c r="X39" s="265">
        <f>IF(คุณลักษณะ!X39="","",คุณลักษณะ!X39)</f>
        <v>3</v>
      </c>
      <c r="Y39" s="276" t="str">
        <f>IF(คุณลักษณะ!Y39="","",คุณลักษณะ!Y39)</f>
        <v/>
      </c>
      <c r="Z39" s="276" t="str">
        <f>IF(คุณลักษณะ!Z39="","",คุณลักษณะ!Z39)</f>
        <v/>
      </c>
      <c r="AA39" s="345"/>
      <c r="AB39" s="374"/>
    </row>
    <row r="40" spans="2:28" s="254" customFormat="1" ht="17.45" customHeight="1">
      <c r="B40" s="374"/>
      <c r="C40" s="341"/>
      <c r="D40" s="373" t="str">
        <f>IF(ข้อมูลนร.2!D38="","",ข้อมูลนร.2!D38)</f>
        <v/>
      </c>
      <c r="E40" s="776" t="str">
        <f>IF(ข้อมูลนร.2!G38="","",ข้อมูลนร.2!G38)</f>
        <v/>
      </c>
      <c r="F40" s="777"/>
      <c r="G40" s="265">
        <f>IF(คุณลักษณะ!G40="","",คุณลักษณะ!G40)</f>
        <v>3</v>
      </c>
      <c r="H40" s="265">
        <f>IF(คุณลักษณะ!H40="","",คุณลักษณะ!H40)</f>
        <v>3</v>
      </c>
      <c r="I40" s="265">
        <f>IF(คุณลักษณะ!I40="","",คุณลักษณะ!I40)</f>
        <v>3</v>
      </c>
      <c r="J40" s="265">
        <f>IF(คุณลักษณะ!J40="","",คุณลักษณะ!J40)</f>
        <v>3</v>
      </c>
      <c r="K40" s="265">
        <f>IF(คุณลักษณะ!K40="","",คุณลักษณะ!K40)</f>
        <v>3</v>
      </c>
      <c r="L40" s="265">
        <f>IF(คุณลักษณะ!L40="","",คุณลักษณะ!L40)</f>
        <v>3</v>
      </c>
      <c r="M40" s="265">
        <f>IF(คุณลักษณะ!M40="","",คุณลักษณะ!M40)</f>
        <v>3</v>
      </c>
      <c r="N40" s="265">
        <f>IF(คุณลักษณะ!N40="","",คุณลักษณะ!N40)</f>
        <v>3</v>
      </c>
      <c r="O40" s="265">
        <f>IF(คุณลักษณะ!O40="","",คุณลักษณะ!O40)</f>
        <v>3</v>
      </c>
      <c r="P40" s="265">
        <f>IF(คุณลักษณะ!P40="","",คุณลักษณะ!P40)</f>
        <v>3</v>
      </c>
      <c r="Q40" s="265">
        <f>IF(คุณลักษณะ!Q40="","",คุณลักษณะ!Q40)</f>
        <v>3</v>
      </c>
      <c r="R40" s="265">
        <f>IF(คุณลักษณะ!R40="","",คุณลักษณะ!R40)</f>
        <v>3</v>
      </c>
      <c r="S40" s="265">
        <f>IF(คุณลักษณะ!S40="","",คุณลักษณะ!S40)</f>
        <v>3</v>
      </c>
      <c r="T40" s="265">
        <f>IF(คุณลักษณะ!T40="","",คุณลักษณะ!T40)</f>
        <v>3</v>
      </c>
      <c r="U40" s="265">
        <f>IF(คุณลักษณะ!U40="","",คุณลักษณะ!U40)</f>
        <v>3</v>
      </c>
      <c r="V40" s="265">
        <f>IF(คุณลักษณะ!V40="","",คุณลักษณะ!V40)</f>
        <v>3</v>
      </c>
      <c r="W40" s="265">
        <f>IF(คุณลักษณะ!W40="","",คุณลักษณะ!W40)</f>
        <v>3</v>
      </c>
      <c r="X40" s="265">
        <f>IF(คุณลักษณะ!X40="","",คุณลักษณะ!X40)</f>
        <v>3</v>
      </c>
      <c r="Y40" s="276" t="str">
        <f>IF(คุณลักษณะ!Y40="","",คุณลักษณะ!Y40)</f>
        <v/>
      </c>
      <c r="Z40" s="276" t="str">
        <f>IF(คุณลักษณะ!Z40="","",คุณลักษณะ!Z40)</f>
        <v/>
      </c>
      <c r="AA40" s="345"/>
      <c r="AB40" s="374"/>
    </row>
    <row r="41" spans="2:28" s="254" customFormat="1" ht="17.45" customHeight="1">
      <c r="B41" s="374"/>
      <c r="C41" s="341"/>
      <c r="D41" s="373" t="str">
        <f>IF(ข้อมูลนร.2!D39="","",ข้อมูลนร.2!D39)</f>
        <v/>
      </c>
      <c r="E41" s="776" t="str">
        <f>IF(ข้อมูลนร.2!G39="","",ข้อมูลนร.2!G39)</f>
        <v/>
      </c>
      <c r="F41" s="777"/>
      <c r="G41" s="265">
        <f>IF(คุณลักษณะ!G41="","",คุณลักษณะ!G41)</f>
        <v>3</v>
      </c>
      <c r="H41" s="265">
        <f>IF(คุณลักษณะ!H41="","",คุณลักษณะ!H41)</f>
        <v>3</v>
      </c>
      <c r="I41" s="265">
        <f>IF(คุณลักษณะ!I41="","",คุณลักษณะ!I41)</f>
        <v>3</v>
      </c>
      <c r="J41" s="265">
        <f>IF(คุณลักษณะ!J41="","",คุณลักษณะ!J41)</f>
        <v>3</v>
      </c>
      <c r="K41" s="265">
        <f>IF(คุณลักษณะ!K41="","",คุณลักษณะ!K41)</f>
        <v>3</v>
      </c>
      <c r="L41" s="265">
        <f>IF(คุณลักษณะ!L41="","",คุณลักษณะ!L41)</f>
        <v>3</v>
      </c>
      <c r="M41" s="265">
        <f>IF(คุณลักษณะ!M41="","",คุณลักษณะ!M41)</f>
        <v>3</v>
      </c>
      <c r="N41" s="265">
        <f>IF(คุณลักษณะ!N41="","",คุณลักษณะ!N41)</f>
        <v>3</v>
      </c>
      <c r="O41" s="265">
        <f>IF(คุณลักษณะ!O41="","",คุณลักษณะ!O41)</f>
        <v>3</v>
      </c>
      <c r="P41" s="265">
        <f>IF(คุณลักษณะ!P41="","",คุณลักษณะ!P41)</f>
        <v>3</v>
      </c>
      <c r="Q41" s="265">
        <f>IF(คุณลักษณะ!Q41="","",คุณลักษณะ!Q41)</f>
        <v>3</v>
      </c>
      <c r="R41" s="265">
        <f>IF(คุณลักษณะ!R41="","",คุณลักษณะ!R41)</f>
        <v>3</v>
      </c>
      <c r="S41" s="265">
        <f>IF(คุณลักษณะ!S41="","",คุณลักษณะ!S41)</f>
        <v>3</v>
      </c>
      <c r="T41" s="265">
        <f>IF(คุณลักษณะ!T41="","",คุณลักษณะ!T41)</f>
        <v>3</v>
      </c>
      <c r="U41" s="265">
        <f>IF(คุณลักษณะ!U41="","",คุณลักษณะ!U41)</f>
        <v>3</v>
      </c>
      <c r="V41" s="265">
        <f>IF(คุณลักษณะ!V41="","",คุณลักษณะ!V41)</f>
        <v>3</v>
      </c>
      <c r="W41" s="265">
        <f>IF(คุณลักษณะ!W41="","",คุณลักษณะ!W41)</f>
        <v>3</v>
      </c>
      <c r="X41" s="265">
        <f>IF(คุณลักษณะ!X41="","",คุณลักษณะ!X41)</f>
        <v>3</v>
      </c>
      <c r="Y41" s="276" t="str">
        <f>IF(คุณลักษณะ!Y41="","",คุณลักษณะ!Y41)</f>
        <v/>
      </c>
      <c r="Z41" s="276" t="str">
        <f>IF(คุณลักษณะ!Z41="","",คุณลักษณะ!Z41)</f>
        <v/>
      </c>
      <c r="AA41" s="345"/>
      <c r="AB41" s="374"/>
    </row>
    <row r="42" spans="2:28" s="254" customFormat="1" ht="17.45" customHeight="1">
      <c r="B42" s="374"/>
      <c r="C42" s="341"/>
      <c r="D42" s="373" t="str">
        <f>IF(ข้อมูลนร.2!D40="","",ข้อมูลนร.2!D40)</f>
        <v/>
      </c>
      <c r="E42" s="776" t="str">
        <f>IF(ข้อมูลนร.2!G40="","",ข้อมูลนร.2!G40)</f>
        <v/>
      </c>
      <c r="F42" s="777"/>
      <c r="G42" s="265">
        <f>IF(คุณลักษณะ!G42="","",คุณลักษณะ!G42)</f>
        <v>3</v>
      </c>
      <c r="H42" s="265">
        <f>IF(คุณลักษณะ!H42="","",คุณลักษณะ!H42)</f>
        <v>3</v>
      </c>
      <c r="I42" s="265">
        <f>IF(คุณลักษณะ!I42="","",คุณลักษณะ!I42)</f>
        <v>3</v>
      </c>
      <c r="J42" s="265">
        <f>IF(คุณลักษณะ!J42="","",คุณลักษณะ!J42)</f>
        <v>3</v>
      </c>
      <c r="K42" s="265">
        <f>IF(คุณลักษณะ!K42="","",คุณลักษณะ!K42)</f>
        <v>3</v>
      </c>
      <c r="L42" s="265">
        <f>IF(คุณลักษณะ!L42="","",คุณลักษณะ!L42)</f>
        <v>3</v>
      </c>
      <c r="M42" s="265">
        <f>IF(คุณลักษณะ!M42="","",คุณลักษณะ!M42)</f>
        <v>3</v>
      </c>
      <c r="N42" s="265">
        <f>IF(คุณลักษณะ!N42="","",คุณลักษณะ!N42)</f>
        <v>3</v>
      </c>
      <c r="O42" s="265">
        <f>IF(คุณลักษณะ!O42="","",คุณลักษณะ!O42)</f>
        <v>3</v>
      </c>
      <c r="P42" s="265">
        <f>IF(คุณลักษณะ!P42="","",คุณลักษณะ!P42)</f>
        <v>3</v>
      </c>
      <c r="Q42" s="265">
        <f>IF(คุณลักษณะ!Q42="","",คุณลักษณะ!Q42)</f>
        <v>3</v>
      </c>
      <c r="R42" s="265">
        <f>IF(คุณลักษณะ!R42="","",คุณลักษณะ!R42)</f>
        <v>3</v>
      </c>
      <c r="S42" s="265">
        <f>IF(คุณลักษณะ!S42="","",คุณลักษณะ!S42)</f>
        <v>3</v>
      </c>
      <c r="T42" s="265">
        <f>IF(คุณลักษณะ!T42="","",คุณลักษณะ!T42)</f>
        <v>3</v>
      </c>
      <c r="U42" s="265">
        <f>IF(คุณลักษณะ!U42="","",คุณลักษณะ!U42)</f>
        <v>3</v>
      </c>
      <c r="V42" s="265">
        <f>IF(คุณลักษณะ!V42="","",คุณลักษณะ!V42)</f>
        <v>3</v>
      </c>
      <c r="W42" s="265">
        <f>IF(คุณลักษณะ!W42="","",คุณลักษณะ!W42)</f>
        <v>3</v>
      </c>
      <c r="X42" s="265">
        <f>IF(คุณลักษณะ!X42="","",คุณลักษณะ!X42)</f>
        <v>3</v>
      </c>
      <c r="Y42" s="276" t="str">
        <f>IF(คุณลักษณะ!Y42="","",คุณลักษณะ!Y42)</f>
        <v/>
      </c>
      <c r="Z42" s="276" t="str">
        <f>IF(คุณลักษณะ!Z42="","",คุณลักษณะ!Z42)</f>
        <v/>
      </c>
      <c r="AA42" s="345"/>
      <c r="AB42" s="374"/>
    </row>
    <row r="43" spans="2:28" s="254" customFormat="1" ht="17.45" customHeight="1">
      <c r="B43" s="374"/>
      <c r="C43" s="341"/>
      <c r="D43" s="373" t="str">
        <f>IF(ข้อมูลนร.2!D41="","",ข้อมูลนร.2!D41)</f>
        <v/>
      </c>
      <c r="E43" s="776" t="str">
        <f>IF(ข้อมูลนร.2!G41="","",ข้อมูลนร.2!G41)</f>
        <v/>
      </c>
      <c r="F43" s="777"/>
      <c r="G43" s="265">
        <f>IF(คุณลักษณะ!G43="","",คุณลักษณะ!G43)</f>
        <v>3</v>
      </c>
      <c r="H43" s="265">
        <f>IF(คุณลักษณะ!H43="","",คุณลักษณะ!H43)</f>
        <v>3</v>
      </c>
      <c r="I43" s="265">
        <f>IF(คุณลักษณะ!I43="","",คุณลักษณะ!I43)</f>
        <v>3</v>
      </c>
      <c r="J43" s="265">
        <f>IF(คุณลักษณะ!J43="","",คุณลักษณะ!J43)</f>
        <v>3</v>
      </c>
      <c r="K43" s="265">
        <f>IF(คุณลักษณะ!K43="","",คุณลักษณะ!K43)</f>
        <v>3</v>
      </c>
      <c r="L43" s="265">
        <f>IF(คุณลักษณะ!L43="","",คุณลักษณะ!L43)</f>
        <v>3</v>
      </c>
      <c r="M43" s="265">
        <f>IF(คุณลักษณะ!M43="","",คุณลักษณะ!M43)</f>
        <v>3</v>
      </c>
      <c r="N43" s="265">
        <f>IF(คุณลักษณะ!N43="","",คุณลักษณะ!N43)</f>
        <v>3</v>
      </c>
      <c r="O43" s="265">
        <f>IF(คุณลักษณะ!O43="","",คุณลักษณะ!O43)</f>
        <v>3</v>
      </c>
      <c r="P43" s="265">
        <f>IF(คุณลักษณะ!P43="","",คุณลักษณะ!P43)</f>
        <v>3</v>
      </c>
      <c r="Q43" s="265">
        <f>IF(คุณลักษณะ!Q43="","",คุณลักษณะ!Q43)</f>
        <v>3</v>
      </c>
      <c r="R43" s="265">
        <f>IF(คุณลักษณะ!R43="","",คุณลักษณะ!R43)</f>
        <v>3</v>
      </c>
      <c r="S43" s="265">
        <f>IF(คุณลักษณะ!S43="","",คุณลักษณะ!S43)</f>
        <v>3</v>
      </c>
      <c r="T43" s="265">
        <f>IF(คุณลักษณะ!T43="","",คุณลักษณะ!T43)</f>
        <v>3</v>
      </c>
      <c r="U43" s="265">
        <f>IF(คุณลักษณะ!U43="","",คุณลักษณะ!U43)</f>
        <v>3</v>
      </c>
      <c r="V43" s="265">
        <f>IF(คุณลักษณะ!V43="","",คุณลักษณะ!V43)</f>
        <v>3</v>
      </c>
      <c r="W43" s="265">
        <f>IF(คุณลักษณะ!W43="","",คุณลักษณะ!W43)</f>
        <v>3</v>
      </c>
      <c r="X43" s="265">
        <f>IF(คุณลักษณะ!X43="","",คุณลักษณะ!X43)</f>
        <v>3</v>
      </c>
      <c r="Y43" s="276" t="str">
        <f>IF(คุณลักษณะ!Y43="","",คุณลักษณะ!Y43)</f>
        <v/>
      </c>
      <c r="Z43" s="276" t="str">
        <f>IF(คุณลักษณะ!Z43="","",คุณลักษณะ!Z43)</f>
        <v/>
      </c>
      <c r="AA43" s="345"/>
      <c r="AB43" s="374"/>
    </row>
    <row r="44" spans="2:28" s="254" customFormat="1" ht="17.45" customHeight="1">
      <c r="B44" s="374"/>
      <c r="C44" s="341"/>
      <c r="D44" s="373" t="str">
        <f>IF(ข้อมูลนร.2!D42="","",ข้อมูลนร.2!D42)</f>
        <v/>
      </c>
      <c r="E44" s="776" t="str">
        <f>IF(ข้อมูลนร.2!G42="","",ข้อมูลนร.2!G42)</f>
        <v/>
      </c>
      <c r="F44" s="777"/>
      <c r="G44" s="265">
        <f>IF(คุณลักษณะ!G44="","",คุณลักษณะ!G44)</f>
        <v>3</v>
      </c>
      <c r="H44" s="265">
        <f>IF(คุณลักษณะ!H44="","",คุณลักษณะ!H44)</f>
        <v>3</v>
      </c>
      <c r="I44" s="265">
        <f>IF(คุณลักษณะ!I44="","",คุณลักษณะ!I44)</f>
        <v>3</v>
      </c>
      <c r="J44" s="265">
        <f>IF(คุณลักษณะ!J44="","",คุณลักษณะ!J44)</f>
        <v>3</v>
      </c>
      <c r="K44" s="265">
        <f>IF(คุณลักษณะ!K44="","",คุณลักษณะ!K44)</f>
        <v>3</v>
      </c>
      <c r="L44" s="265">
        <f>IF(คุณลักษณะ!L44="","",คุณลักษณะ!L44)</f>
        <v>3</v>
      </c>
      <c r="M44" s="265">
        <f>IF(คุณลักษณะ!M44="","",คุณลักษณะ!M44)</f>
        <v>3</v>
      </c>
      <c r="N44" s="265">
        <f>IF(คุณลักษณะ!N44="","",คุณลักษณะ!N44)</f>
        <v>3</v>
      </c>
      <c r="O44" s="265">
        <f>IF(คุณลักษณะ!O44="","",คุณลักษณะ!O44)</f>
        <v>3</v>
      </c>
      <c r="P44" s="265">
        <f>IF(คุณลักษณะ!P44="","",คุณลักษณะ!P44)</f>
        <v>3</v>
      </c>
      <c r="Q44" s="265">
        <f>IF(คุณลักษณะ!Q44="","",คุณลักษณะ!Q44)</f>
        <v>3</v>
      </c>
      <c r="R44" s="265">
        <f>IF(คุณลักษณะ!R44="","",คุณลักษณะ!R44)</f>
        <v>3</v>
      </c>
      <c r="S44" s="265">
        <f>IF(คุณลักษณะ!S44="","",คุณลักษณะ!S44)</f>
        <v>3</v>
      </c>
      <c r="T44" s="265">
        <f>IF(คุณลักษณะ!T44="","",คุณลักษณะ!T44)</f>
        <v>3</v>
      </c>
      <c r="U44" s="265">
        <f>IF(คุณลักษณะ!U44="","",คุณลักษณะ!U44)</f>
        <v>3</v>
      </c>
      <c r="V44" s="265">
        <f>IF(คุณลักษณะ!V44="","",คุณลักษณะ!V44)</f>
        <v>3</v>
      </c>
      <c r="W44" s="265">
        <f>IF(คุณลักษณะ!W44="","",คุณลักษณะ!W44)</f>
        <v>3</v>
      </c>
      <c r="X44" s="265">
        <f>IF(คุณลักษณะ!X44="","",คุณลักษณะ!X44)</f>
        <v>3</v>
      </c>
      <c r="Y44" s="276" t="str">
        <f>IF(คุณลักษณะ!Y44="","",คุณลักษณะ!Y44)</f>
        <v/>
      </c>
      <c r="Z44" s="276" t="str">
        <f>IF(คุณลักษณะ!Z44="","",คุณลักษณะ!Z44)</f>
        <v/>
      </c>
      <c r="AA44" s="345"/>
      <c r="AB44" s="374"/>
    </row>
    <row r="45" spans="2:28" s="254" customFormat="1" ht="17.45" customHeight="1">
      <c r="B45" s="374"/>
      <c r="C45" s="341"/>
      <c r="D45" s="373" t="str">
        <f>IF(ข้อมูลนร.2!D43="","",ข้อมูลนร.2!D43)</f>
        <v/>
      </c>
      <c r="E45" s="776" t="str">
        <f>IF(ข้อมูลนร.2!G43="","",ข้อมูลนร.2!G43)</f>
        <v/>
      </c>
      <c r="F45" s="777"/>
      <c r="G45" s="265">
        <f>IF(คุณลักษณะ!G45="","",คุณลักษณะ!G45)</f>
        <v>3</v>
      </c>
      <c r="H45" s="265">
        <f>IF(คุณลักษณะ!H45="","",คุณลักษณะ!H45)</f>
        <v>3</v>
      </c>
      <c r="I45" s="265">
        <f>IF(คุณลักษณะ!I45="","",คุณลักษณะ!I45)</f>
        <v>3</v>
      </c>
      <c r="J45" s="265">
        <f>IF(คุณลักษณะ!J45="","",คุณลักษณะ!J45)</f>
        <v>3</v>
      </c>
      <c r="K45" s="265">
        <f>IF(คุณลักษณะ!K45="","",คุณลักษณะ!K45)</f>
        <v>3</v>
      </c>
      <c r="L45" s="265">
        <f>IF(คุณลักษณะ!L45="","",คุณลักษณะ!L45)</f>
        <v>3</v>
      </c>
      <c r="M45" s="265">
        <f>IF(คุณลักษณะ!M45="","",คุณลักษณะ!M45)</f>
        <v>3</v>
      </c>
      <c r="N45" s="265">
        <f>IF(คุณลักษณะ!N45="","",คุณลักษณะ!N45)</f>
        <v>3</v>
      </c>
      <c r="O45" s="265">
        <f>IF(คุณลักษณะ!O45="","",คุณลักษณะ!O45)</f>
        <v>3</v>
      </c>
      <c r="P45" s="265">
        <f>IF(คุณลักษณะ!P45="","",คุณลักษณะ!P45)</f>
        <v>3</v>
      </c>
      <c r="Q45" s="265">
        <f>IF(คุณลักษณะ!Q45="","",คุณลักษณะ!Q45)</f>
        <v>3</v>
      </c>
      <c r="R45" s="265">
        <f>IF(คุณลักษณะ!R45="","",คุณลักษณะ!R45)</f>
        <v>3</v>
      </c>
      <c r="S45" s="265">
        <f>IF(คุณลักษณะ!S45="","",คุณลักษณะ!S45)</f>
        <v>3</v>
      </c>
      <c r="T45" s="265">
        <f>IF(คุณลักษณะ!T45="","",คุณลักษณะ!T45)</f>
        <v>3</v>
      </c>
      <c r="U45" s="265">
        <f>IF(คุณลักษณะ!U45="","",คุณลักษณะ!U45)</f>
        <v>3</v>
      </c>
      <c r="V45" s="265">
        <f>IF(คุณลักษณะ!V45="","",คุณลักษณะ!V45)</f>
        <v>3</v>
      </c>
      <c r="W45" s="265">
        <f>IF(คุณลักษณะ!W45="","",คุณลักษณะ!W45)</f>
        <v>3</v>
      </c>
      <c r="X45" s="265">
        <f>IF(คุณลักษณะ!X45="","",คุณลักษณะ!X45)</f>
        <v>3</v>
      </c>
      <c r="Y45" s="276" t="str">
        <f>IF(คุณลักษณะ!Y45="","",คุณลักษณะ!Y45)</f>
        <v/>
      </c>
      <c r="Z45" s="276" t="str">
        <f>IF(คุณลักษณะ!Z45="","",คุณลักษณะ!Z45)</f>
        <v/>
      </c>
      <c r="AA45" s="345"/>
      <c r="AB45" s="374"/>
    </row>
    <row r="46" spans="2:28" s="254" customFormat="1" ht="17.45" customHeight="1">
      <c r="B46" s="374"/>
      <c r="C46" s="341"/>
      <c r="D46" s="373" t="str">
        <f>IF(ข้อมูลนร.2!D44="","",ข้อมูลนร.2!D44)</f>
        <v/>
      </c>
      <c r="E46" s="776" t="str">
        <f>IF(ข้อมูลนร.2!G44="","",ข้อมูลนร.2!G44)</f>
        <v/>
      </c>
      <c r="F46" s="777"/>
      <c r="G46" s="265">
        <f>IF(คุณลักษณะ!G46="","",คุณลักษณะ!G46)</f>
        <v>3</v>
      </c>
      <c r="H46" s="265">
        <f>IF(คุณลักษณะ!H46="","",คุณลักษณะ!H46)</f>
        <v>3</v>
      </c>
      <c r="I46" s="265">
        <f>IF(คุณลักษณะ!I46="","",คุณลักษณะ!I46)</f>
        <v>3</v>
      </c>
      <c r="J46" s="265">
        <f>IF(คุณลักษณะ!J46="","",คุณลักษณะ!J46)</f>
        <v>3</v>
      </c>
      <c r="K46" s="265">
        <f>IF(คุณลักษณะ!K46="","",คุณลักษณะ!K46)</f>
        <v>3</v>
      </c>
      <c r="L46" s="265">
        <f>IF(คุณลักษณะ!L46="","",คุณลักษณะ!L46)</f>
        <v>3</v>
      </c>
      <c r="M46" s="265">
        <f>IF(คุณลักษณะ!M46="","",คุณลักษณะ!M46)</f>
        <v>3</v>
      </c>
      <c r="N46" s="265">
        <f>IF(คุณลักษณะ!N46="","",คุณลักษณะ!N46)</f>
        <v>3</v>
      </c>
      <c r="O46" s="265">
        <f>IF(คุณลักษณะ!O46="","",คุณลักษณะ!O46)</f>
        <v>3</v>
      </c>
      <c r="P46" s="265">
        <f>IF(คุณลักษณะ!P46="","",คุณลักษณะ!P46)</f>
        <v>3</v>
      </c>
      <c r="Q46" s="265">
        <f>IF(คุณลักษณะ!Q46="","",คุณลักษณะ!Q46)</f>
        <v>3</v>
      </c>
      <c r="R46" s="265">
        <f>IF(คุณลักษณะ!R46="","",คุณลักษณะ!R46)</f>
        <v>3</v>
      </c>
      <c r="S46" s="265">
        <f>IF(คุณลักษณะ!S46="","",คุณลักษณะ!S46)</f>
        <v>3</v>
      </c>
      <c r="T46" s="265">
        <f>IF(คุณลักษณะ!T46="","",คุณลักษณะ!T46)</f>
        <v>3</v>
      </c>
      <c r="U46" s="265">
        <f>IF(คุณลักษณะ!U46="","",คุณลักษณะ!U46)</f>
        <v>3</v>
      </c>
      <c r="V46" s="265">
        <f>IF(คุณลักษณะ!V46="","",คุณลักษณะ!V46)</f>
        <v>3</v>
      </c>
      <c r="W46" s="265">
        <f>IF(คุณลักษณะ!W46="","",คุณลักษณะ!W46)</f>
        <v>3</v>
      </c>
      <c r="X46" s="265">
        <f>IF(คุณลักษณะ!X46="","",คุณลักษณะ!X46)</f>
        <v>3</v>
      </c>
      <c r="Y46" s="276" t="str">
        <f>IF(คุณลักษณะ!Y46="","",คุณลักษณะ!Y46)</f>
        <v/>
      </c>
      <c r="Z46" s="276" t="str">
        <f>IF(คุณลักษณะ!Z46="","",คุณลักษณะ!Z46)</f>
        <v/>
      </c>
      <c r="AA46" s="345"/>
      <c r="AB46" s="374"/>
    </row>
    <row r="47" spans="2:28" s="254" customFormat="1" ht="17.45" customHeight="1">
      <c r="B47" s="374"/>
      <c r="C47" s="341"/>
      <c r="D47" s="373" t="str">
        <f>IF(ข้อมูลนร.2!D45="","",ข้อมูลนร.2!D45)</f>
        <v/>
      </c>
      <c r="E47" s="776" t="str">
        <f>IF(ข้อมูลนร.2!G45="","",ข้อมูลนร.2!G45)</f>
        <v/>
      </c>
      <c r="F47" s="777"/>
      <c r="G47" s="265">
        <f>IF(คุณลักษณะ!G47="","",คุณลักษณะ!G47)</f>
        <v>3</v>
      </c>
      <c r="H47" s="265">
        <f>IF(คุณลักษณะ!H47="","",คุณลักษณะ!H47)</f>
        <v>3</v>
      </c>
      <c r="I47" s="265">
        <f>IF(คุณลักษณะ!I47="","",คุณลักษณะ!I47)</f>
        <v>3</v>
      </c>
      <c r="J47" s="265">
        <f>IF(คุณลักษณะ!J47="","",คุณลักษณะ!J47)</f>
        <v>3</v>
      </c>
      <c r="K47" s="265">
        <f>IF(คุณลักษณะ!K47="","",คุณลักษณะ!K47)</f>
        <v>3</v>
      </c>
      <c r="L47" s="265">
        <f>IF(คุณลักษณะ!L47="","",คุณลักษณะ!L47)</f>
        <v>3</v>
      </c>
      <c r="M47" s="265">
        <f>IF(คุณลักษณะ!M47="","",คุณลักษณะ!M47)</f>
        <v>3</v>
      </c>
      <c r="N47" s="265">
        <f>IF(คุณลักษณะ!N47="","",คุณลักษณะ!N47)</f>
        <v>3</v>
      </c>
      <c r="O47" s="265">
        <f>IF(คุณลักษณะ!O47="","",คุณลักษณะ!O47)</f>
        <v>3</v>
      </c>
      <c r="P47" s="265">
        <f>IF(คุณลักษณะ!P47="","",คุณลักษณะ!P47)</f>
        <v>3</v>
      </c>
      <c r="Q47" s="265">
        <f>IF(คุณลักษณะ!Q47="","",คุณลักษณะ!Q47)</f>
        <v>3</v>
      </c>
      <c r="R47" s="265">
        <f>IF(คุณลักษณะ!R47="","",คุณลักษณะ!R47)</f>
        <v>3</v>
      </c>
      <c r="S47" s="265">
        <f>IF(คุณลักษณะ!S47="","",คุณลักษณะ!S47)</f>
        <v>3</v>
      </c>
      <c r="T47" s="265">
        <f>IF(คุณลักษณะ!T47="","",คุณลักษณะ!T47)</f>
        <v>3</v>
      </c>
      <c r="U47" s="265">
        <f>IF(คุณลักษณะ!U47="","",คุณลักษณะ!U47)</f>
        <v>3</v>
      </c>
      <c r="V47" s="265">
        <f>IF(คุณลักษณะ!V47="","",คุณลักษณะ!V47)</f>
        <v>3</v>
      </c>
      <c r="W47" s="265">
        <f>IF(คุณลักษณะ!W47="","",คุณลักษณะ!W47)</f>
        <v>3</v>
      </c>
      <c r="X47" s="265">
        <f>IF(คุณลักษณะ!X47="","",คุณลักษณะ!X47)</f>
        <v>3</v>
      </c>
      <c r="Y47" s="276" t="str">
        <f>IF(คุณลักษณะ!Y47="","",คุณลักษณะ!Y47)</f>
        <v/>
      </c>
      <c r="Z47" s="276" t="str">
        <f>IF(คุณลักษณะ!Z47="","",คุณลักษณะ!Z47)</f>
        <v/>
      </c>
      <c r="AA47" s="348"/>
      <c r="AB47" s="374"/>
    </row>
    <row r="48" spans="2:28" s="254" customFormat="1" ht="17.45" customHeight="1">
      <c r="B48" s="374"/>
      <c r="C48" s="341"/>
      <c r="D48" s="373" t="str">
        <f>IF(ข้อมูลนร.2!D46="","",ข้อมูลนร.2!D46)</f>
        <v/>
      </c>
      <c r="E48" s="776" t="str">
        <f>IF(ข้อมูลนร.2!G46="","",ข้อมูลนร.2!G46)</f>
        <v/>
      </c>
      <c r="F48" s="777"/>
      <c r="G48" s="265">
        <f>IF(คุณลักษณะ!G48="","",คุณลักษณะ!G48)</f>
        <v>3</v>
      </c>
      <c r="H48" s="265">
        <f>IF(คุณลักษณะ!H48="","",คุณลักษณะ!H48)</f>
        <v>3</v>
      </c>
      <c r="I48" s="265">
        <f>IF(คุณลักษณะ!I48="","",คุณลักษณะ!I48)</f>
        <v>3</v>
      </c>
      <c r="J48" s="265">
        <f>IF(คุณลักษณะ!J48="","",คุณลักษณะ!J48)</f>
        <v>3</v>
      </c>
      <c r="K48" s="265">
        <f>IF(คุณลักษณะ!K48="","",คุณลักษณะ!K48)</f>
        <v>3</v>
      </c>
      <c r="L48" s="265">
        <f>IF(คุณลักษณะ!L48="","",คุณลักษณะ!L48)</f>
        <v>3</v>
      </c>
      <c r="M48" s="265">
        <f>IF(คุณลักษณะ!M48="","",คุณลักษณะ!M48)</f>
        <v>3</v>
      </c>
      <c r="N48" s="265">
        <f>IF(คุณลักษณะ!N48="","",คุณลักษณะ!N48)</f>
        <v>3</v>
      </c>
      <c r="O48" s="265">
        <f>IF(คุณลักษณะ!O48="","",คุณลักษณะ!O48)</f>
        <v>3</v>
      </c>
      <c r="P48" s="265">
        <f>IF(คุณลักษณะ!P48="","",คุณลักษณะ!P48)</f>
        <v>3</v>
      </c>
      <c r="Q48" s="265">
        <f>IF(คุณลักษณะ!Q48="","",คุณลักษณะ!Q48)</f>
        <v>3</v>
      </c>
      <c r="R48" s="265">
        <f>IF(คุณลักษณะ!R48="","",คุณลักษณะ!R48)</f>
        <v>3</v>
      </c>
      <c r="S48" s="265">
        <f>IF(คุณลักษณะ!S48="","",คุณลักษณะ!S48)</f>
        <v>3</v>
      </c>
      <c r="T48" s="265">
        <f>IF(คุณลักษณะ!T48="","",คุณลักษณะ!T48)</f>
        <v>3</v>
      </c>
      <c r="U48" s="265">
        <f>IF(คุณลักษณะ!U48="","",คุณลักษณะ!U48)</f>
        <v>3</v>
      </c>
      <c r="V48" s="265">
        <f>IF(คุณลักษณะ!V48="","",คุณลักษณะ!V48)</f>
        <v>3</v>
      </c>
      <c r="W48" s="265">
        <f>IF(คุณลักษณะ!W48="","",คุณลักษณะ!W48)</f>
        <v>3</v>
      </c>
      <c r="X48" s="265">
        <f>IF(คุณลักษณะ!X48="","",คุณลักษณะ!X48)</f>
        <v>3</v>
      </c>
      <c r="Y48" s="276" t="str">
        <f>IF(คุณลักษณะ!Y48="","",คุณลักษณะ!Y48)</f>
        <v/>
      </c>
      <c r="Z48" s="276" t="str">
        <f>IF(คุณลักษณะ!Z48="","",คุณลักษณะ!Z48)</f>
        <v/>
      </c>
      <c r="AA48" s="348"/>
      <c r="AB48" s="374"/>
    </row>
    <row r="49" spans="2:28">
      <c r="B49" s="365"/>
      <c r="C49" s="83"/>
      <c r="D49" s="85"/>
      <c r="E49" s="83"/>
      <c r="F49" s="83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5"/>
      <c r="Z49" s="85"/>
      <c r="AA49" s="85"/>
      <c r="AB49" s="365"/>
    </row>
    <row r="50" spans="2:28">
      <c r="B50" s="365"/>
      <c r="C50" s="365"/>
      <c r="D50" s="367"/>
      <c r="E50" s="365"/>
      <c r="F50" s="365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7"/>
      <c r="Z50" s="367"/>
      <c r="AA50" s="367"/>
      <c r="AB50" s="365"/>
    </row>
  </sheetData>
  <sheetProtection algorithmName="SHA-512" hashValue="7aQ3vVqTG4rVS0iJ9MfIg+/mH9VdyOCYg05pDVHhtRbUGCD4UkM5syp9DUJvBjkRjqTj5UFXn4f1aHTbQl7dwQ==" saltValue="/OOseixPREtcjfWrBIoGLw==" spinCount="100000" sheet="1" objects="1" scenarios="1"/>
  <mergeCells count="54">
    <mergeCell ref="E47:F47"/>
    <mergeCell ref="E48:F48"/>
    <mergeCell ref="E41:F41"/>
    <mergeCell ref="E42:F42"/>
    <mergeCell ref="E43:F43"/>
    <mergeCell ref="E44:F44"/>
    <mergeCell ref="E45:F45"/>
    <mergeCell ref="E46:F46"/>
    <mergeCell ref="E40:F40"/>
    <mergeCell ref="E29:F29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39:F39"/>
    <mergeCell ref="E28:F28"/>
    <mergeCell ref="E17:F17"/>
    <mergeCell ref="E18:F18"/>
    <mergeCell ref="E19:F19"/>
    <mergeCell ref="E20:F20"/>
    <mergeCell ref="E21:F21"/>
    <mergeCell ref="E22:F22"/>
    <mergeCell ref="E23:F23"/>
    <mergeCell ref="E24:F24"/>
    <mergeCell ref="E25:F25"/>
    <mergeCell ref="E26:F26"/>
    <mergeCell ref="E27:F27"/>
    <mergeCell ref="E16:F16"/>
    <mergeCell ref="P7:Q7"/>
    <mergeCell ref="R7:S7"/>
    <mergeCell ref="T7:V7"/>
    <mergeCell ref="W7:X7"/>
    <mergeCell ref="E9:F9"/>
    <mergeCell ref="E10:F10"/>
    <mergeCell ref="E11:F11"/>
    <mergeCell ref="E12:F12"/>
    <mergeCell ref="E13:F13"/>
    <mergeCell ref="E14:F14"/>
    <mergeCell ref="E15:F15"/>
    <mergeCell ref="D3:Z3"/>
    <mergeCell ref="D4:Z4"/>
    <mergeCell ref="D6:D8"/>
    <mergeCell ref="E6:F8"/>
    <mergeCell ref="G6:X6"/>
    <mergeCell ref="Y6:Y8"/>
    <mergeCell ref="Z6:Z8"/>
    <mergeCell ref="G7:J7"/>
    <mergeCell ref="K7:L7"/>
    <mergeCell ref="N7:O7"/>
  </mergeCells>
  <pageMargins left="0.27559055118110237" right="0.11811023622047245" top="0.39370078740157483" bottom="0" header="0.19685039370078741" footer="0"/>
  <pageSetup paperSize="9" orientation="portrait" blackAndWhite="1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70C0"/>
  </sheetPr>
  <dimension ref="B1:L48"/>
  <sheetViews>
    <sheetView showGridLines="0" showRowColHeaders="0" zoomScaleNormal="100" workbookViewId="0"/>
  </sheetViews>
  <sheetFormatPr defaultRowHeight="18"/>
  <cols>
    <col min="1" max="1" width="21.625" style="31" customWidth="1"/>
    <col min="2" max="3" width="3.625" style="31" customWidth="1"/>
    <col min="4" max="4" width="3.5" style="31" customWidth="1"/>
    <col min="5" max="5" width="7.125" style="31" customWidth="1"/>
    <col min="6" max="6" width="13" style="31" customWidth="1"/>
    <col min="7" max="7" width="25.25" style="31" customWidth="1"/>
    <col min="8" max="8" width="8.125" style="32" customWidth="1"/>
    <col min="9" max="9" width="5.125" style="31" customWidth="1"/>
    <col min="10" max="10" width="30.75" style="31" customWidth="1"/>
    <col min="11" max="12" width="3.75" style="31" customWidth="1"/>
    <col min="13" max="16384" width="9" style="31"/>
  </cols>
  <sheetData>
    <row r="1" spans="2:12" ht="20.100000000000001" customHeight="1">
      <c r="B1" s="42"/>
      <c r="C1" s="42"/>
      <c r="D1" s="42"/>
      <c r="E1" s="42"/>
      <c r="F1" s="42"/>
      <c r="G1" s="42"/>
      <c r="H1" s="43"/>
      <c r="I1" s="42"/>
      <c r="J1" s="42"/>
      <c r="K1" s="42"/>
      <c r="L1" s="42"/>
    </row>
    <row r="2" spans="2:12" ht="20.100000000000001" customHeight="1">
      <c r="B2" s="42"/>
      <c r="C2" s="39"/>
      <c r="D2" s="39"/>
      <c r="E2" s="39"/>
      <c r="F2" s="39"/>
      <c r="G2" s="39"/>
      <c r="H2" s="40"/>
      <c r="I2" s="39"/>
      <c r="J2" s="39"/>
      <c r="K2" s="39"/>
      <c r="L2" s="42"/>
    </row>
    <row r="3" spans="2:12" ht="21" customHeight="1">
      <c r="B3" s="42"/>
      <c r="C3" s="39"/>
      <c r="D3" s="607" t="s">
        <v>76</v>
      </c>
      <c r="E3" s="607"/>
      <c r="F3" s="607"/>
      <c r="G3" s="607"/>
      <c r="H3" s="607"/>
      <c r="I3" s="607"/>
      <c r="J3" s="607"/>
      <c r="K3" s="39"/>
      <c r="L3" s="42"/>
    </row>
    <row r="4" spans="2:12" ht="21" customHeight="1">
      <c r="B4" s="42"/>
      <c r="C4" s="39"/>
      <c r="D4" s="606" t="str">
        <f>"ชั้น"&amp;ข้อมูลพื้นฐาน!T6&amp;"          "&amp; "ปีการศึกษา" &amp;" "&amp;ข้อมูลพื้นฐาน!X5</f>
        <v>ชั้นมัธยมศึกษาปีที่  1          ปีการศึกษา 2566</v>
      </c>
      <c r="E4" s="606"/>
      <c r="F4" s="606"/>
      <c r="G4" s="606"/>
      <c r="H4" s="606"/>
      <c r="I4" s="606"/>
      <c r="J4" s="606"/>
      <c r="K4" s="41"/>
      <c r="L4" s="42"/>
    </row>
    <row r="5" spans="2:12" ht="11.25" hidden="1" customHeight="1">
      <c r="B5" s="42"/>
      <c r="C5" s="39"/>
      <c r="D5" s="33"/>
      <c r="E5" s="33"/>
      <c r="F5" s="34"/>
      <c r="G5" s="34"/>
      <c r="H5" s="34"/>
      <c r="I5" s="34"/>
      <c r="J5" s="35"/>
      <c r="K5" s="39"/>
      <c r="L5" s="42"/>
    </row>
    <row r="6" spans="2:12" ht="34.5">
      <c r="B6" s="42"/>
      <c r="C6" s="39"/>
      <c r="D6" s="477" t="s">
        <v>32</v>
      </c>
      <c r="E6" s="297" t="s">
        <v>33</v>
      </c>
      <c r="F6" s="297" t="s">
        <v>23</v>
      </c>
      <c r="G6" s="370" t="s">
        <v>34</v>
      </c>
      <c r="H6" s="277" t="s">
        <v>35</v>
      </c>
      <c r="I6" s="277" t="s">
        <v>36</v>
      </c>
      <c r="J6" s="370" t="s">
        <v>45</v>
      </c>
      <c r="K6" s="39"/>
      <c r="L6" s="42"/>
    </row>
    <row r="7" spans="2:12" s="16" customFormat="1" ht="18" customHeight="1">
      <c r="B7" s="296"/>
      <c r="C7" s="10"/>
      <c r="D7" s="13" t="str">
        <f>IF(G7="","","1")</f>
        <v>1</v>
      </c>
      <c r="E7" s="13">
        <f>IF(ข้อมูลนร.1!D6="","",ข้อมูลนร.1!D6)</f>
        <v>1111</v>
      </c>
      <c r="F7" s="302">
        <f>IF(ข้อมูลนร.1!C6="","",ข้อมูลนร.1!C6)</f>
        <v>1234567891234</v>
      </c>
      <c r="G7" s="38" t="str">
        <f>IF(ข้อมูลนร.1!F6="","",ข้อมูลนร.1!F6&amp;ข้อมูลนร.1!G6&amp;"  "&amp;ข้อมูลนร.1!H6)</f>
        <v>เด็กชายเหลือง  ดอทคอม</v>
      </c>
      <c r="H7" s="291">
        <f>IF(D7="","",ข้อมูลนร.1!I6)</f>
        <v>239822</v>
      </c>
      <c r="I7" s="149" t="str">
        <f>IF(D7="","",ข้อมูลนร.1!J6&amp;" / "&amp;ข้อมูลนร.1!K6)</f>
        <v>9 / 9</v>
      </c>
      <c r="J7" s="290" t="str">
        <f>IF(D7="","",ข้อมูลนร.1!L6&amp;" หมู่ที่ "&amp;ข้อมูลนร.1!M6&amp;" ต."&amp;ข้อมูลนร.1!O6&amp;" อ."&amp;ข้อมูลนร.1!P6&amp;" จ."&amp;ข้อมูลนร.1!Q6)</f>
        <v>12/8 หมู่ที่ 1 ต.ในเมือง อ.เมือง จ.หนองคาย</v>
      </c>
      <c r="K7" s="10"/>
      <c r="L7" s="296"/>
    </row>
    <row r="8" spans="2:12" s="16" customFormat="1" ht="18" customHeight="1">
      <c r="B8" s="296"/>
      <c r="C8" s="10"/>
      <c r="D8" s="13" t="str">
        <f>IF(G8="","","2")</f>
        <v>2</v>
      </c>
      <c r="E8" s="13">
        <f>IF(ข้อมูลนร.1!D7="","",ข้อมูลนร.1!D7)</f>
        <v>1112</v>
      </c>
      <c r="F8" s="302">
        <f>IF(ข้อมูลนร.1!C7="","",ข้อมูลนร.1!C7)</f>
        <v>1234567891234</v>
      </c>
      <c r="G8" s="38" t="str">
        <f>IF(ข้อมูลนร.1!F7="","",ข้อมูลนร.1!F7&amp;ข้อมูลนร.1!G7&amp;"  "&amp;ข้อมูลนร.1!H7)</f>
        <v>เด็กชายชมพู  ดอทคอม</v>
      </c>
      <c r="H8" s="291">
        <f>IF(D8="","",ข้อมูลนร.1!I7)</f>
        <v>239128</v>
      </c>
      <c r="I8" s="149" t="str">
        <f>IF(D8="","",ข้อมูลนร.1!J7&amp;" / "&amp;ข้อมูลนร.1!K7)</f>
        <v>11 / 8</v>
      </c>
      <c r="J8" s="290" t="str">
        <f>IF(D8="","",ข้อมูลนร.1!L7&amp;" หมู่ที่ "&amp;ข้อมูลนร.1!M7&amp;" ต."&amp;ข้อมูลนร.1!O7&amp;" อ."&amp;ข้อมูลนร.1!P7&amp;" จ."&amp;ข้อมูลนร.1!Q7)</f>
        <v>234 หมู่ที่ 2 ต.ในเมือง อ.เมือง จ.หนองคาย</v>
      </c>
      <c r="K8" s="10"/>
      <c r="L8" s="296"/>
    </row>
    <row r="9" spans="2:12" s="16" customFormat="1" ht="18" customHeight="1">
      <c r="B9" s="296"/>
      <c r="C9" s="10"/>
      <c r="D9" s="13" t="str">
        <f>IF(G9="","","3")</f>
        <v>3</v>
      </c>
      <c r="E9" s="13">
        <f>IF(ข้อมูลนร.1!D8="","",ข้อมูลนร.1!D8)</f>
        <v>1113</v>
      </c>
      <c r="F9" s="302">
        <f>IF(ข้อมูลนร.1!C8="","",ข้อมูลนร.1!C8)</f>
        <v>1234567891234</v>
      </c>
      <c r="G9" s="38" t="str">
        <f>IF(ข้อมูลนร.1!F8="","",ข้อมูลนร.1!F8&amp;ข้อมูลนร.1!G8&amp;"  "&amp;ข้อมูลนร.1!H8)</f>
        <v>เด็กชายเขียว  ดอทคอม</v>
      </c>
      <c r="H9" s="291">
        <f>IF(D9="","",ข้อมูลนร.1!I8)</f>
        <v>239449</v>
      </c>
      <c r="I9" s="149" t="str">
        <f>IF(D9="","",ข้อมูลนร.1!J8&amp;" / "&amp;ข้อมูลนร.1!K8)</f>
        <v>10 / 9</v>
      </c>
      <c r="J9" s="290" t="str">
        <f>IF(D9="","",ข้อมูลนร.1!L8&amp;" หมู่ที่ "&amp;ข้อมูลนร.1!M8&amp;" ต."&amp;ข้อมูลนร.1!O8&amp;" อ."&amp;ข้อมูลนร.1!P8&amp;" จ."&amp;ข้อมูลนร.1!Q8)</f>
        <v>345 หมู่ที่ 3 ต.ในเมือง อ.เมือง จ.หนองคาย</v>
      </c>
      <c r="K9" s="10"/>
      <c r="L9" s="296"/>
    </row>
    <row r="10" spans="2:12" s="16" customFormat="1" ht="18" customHeight="1">
      <c r="B10" s="296"/>
      <c r="C10" s="10"/>
      <c r="D10" s="13" t="str">
        <f>IF(G10="","","4")</f>
        <v/>
      </c>
      <c r="E10" s="13" t="str">
        <f>IF(ข้อมูลนร.1!D9="","",ข้อมูลนร.1!D9)</f>
        <v/>
      </c>
      <c r="F10" s="302" t="str">
        <f>IF(ข้อมูลนร.1!C9="","",ข้อมูลนร.1!C9)</f>
        <v/>
      </c>
      <c r="G10" s="38" t="str">
        <f>IF(ข้อมูลนร.1!F9="","",ข้อมูลนร.1!F9&amp;ข้อมูลนร.1!G9&amp;"  "&amp;ข้อมูลนร.1!H9)</f>
        <v/>
      </c>
      <c r="H10" s="291" t="str">
        <f>IF(D10="","",ข้อมูลนร.1!I9)</f>
        <v/>
      </c>
      <c r="I10" s="149" t="str">
        <f>IF(D10="","",ข้อมูลนร.1!J9&amp;" / "&amp;ข้อมูลนร.1!K9)</f>
        <v/>
      </c>
      <c r="J10" s="290" t="str">
        <f>IF(D10="","",ข้อมูลนร.1!L9&amp;" หมู่ที่ "&amp;ข้อมูลนร.1!M9&amp;" ต."&amp;ข้อมูลนร.1!O9&amp;" อ."&amp;ข้อมูลนร.1!P9&amp;" จ."&amp;ข้อมูลนร.1!Q9)</f>
        <v/>
      </c>
      <c r="K10" s="10"/>
      <c r="L10" s="296"/>
    </row>
    <row r="11" spans="2:12" s="16" customFormat="1" ht="18" customHeight="1">
      <c r="B11" s="296"/>
      <c r="C11" s="10"/>
      <c r="D11" s="13" t="str">
        <f>IF(G11="","","5")</f>
        <v/>
      </c>
      <c r="E11" s="13" t="str">
        <f>IF(ข้อมูลนร.1!D10="","",ข้อมูลนร.1!D10)</f>
        <v/>
      </c>
      <c r="F11" s="302" t="str">
        <f>IF(ข้อมูลนร.1!C10="","",ข้อมูลนร.1!C10)</f>
        <v/>
      </c>
      <c r="G11" s="38" t="str">
        <f>IF(ข้อมูลนร.1!F10="","",ข้อมูลนร.1!F10&amp;ข้อมูลนร.1!G10&amp;"  "&amp;ข้อมูลนร.1!H10)</f>
        <v/>
      </c>
      <c r="H11" s="291" t="str">
        <f>IF(D11="","",ข้อมูลนร.1!I10)</f>
        <v/>
      </c>
      <c r="I11" s="149" t="str">
        <f>IF(D11="","",ข้อมูลนร.1!J10&amp;" / "&amp;ข้อมูลนร.1!K10)</f>
        <v/>
      </c>
      <c r="J11" s="290" t="str">
        <f>IF(D11="","",ข้อมูลนร.1!L10&amp;" หมู่ที่ "&amp;ข้อมูลนร.1!M10&amp;" ต."&amp;ข้อมูลนร.1!O10&amp;" อ."&amp;ข้อมูลนร.1!P10&amp;" จ."&amp;ข้อมูลนร.1!Q10)</f>
        <v/>
      </c>
      <c r="K11" s="10"/>
      <c r="L11" s="296"/>
    </row>
    <row r="12" spans="2:12" s="16" customFormat="1" ht="18" customHeight="1">
      <c r="B12" s="296"/>
      <c r="C12" s="10"/>
      <c r="D12" s="13" t="str">
        <f>IF(G12="","","6")</f>
        <v/>
      </c>
      <c r="E12" s="13" t="str">
        <f>IF(ข้อมูลนร.1!D11="","",ข้อมูลนร.1!D11)</f>
        <v/>
      </c>
      <c r="F12" s="302" t="str">
        <f>IF(ข้อมูลนร.1!C11="","",ข้อมูลนร.1!C11)</f>
        <v/>
      </c>
      <c r="G12" s="38" t="str">
        <f>IF(ข้อมูลนร.1!F11="","",ข้อมูลนร.1!F11&amp;ข้อมูลนร.1!G11&amp;"  "&amp;ข้อมูลนร.1!H11)</f>
        <v/>
      </c>
      <c r="H12" s="291" t="str">
        <f>IF(D12="","",ข้อมูลนร.1!I11)</f>
        <v/>
      </c>
      <c r="I12" s="149" t="str">
        <f>IF(D12="","",ข้อมูลนร.1!J11&amp;" / "&amp;ข้อมูลนร.1!K11)</f>
        <v/>
      </c>
      <c r="J12" s="290" t="str">
        <f>IF(D12="","",ข้อมูลนร.1!L11&amp;" หมู่ที่ "&amp;ข้อมูลนร.1!M11&amp;" ต."&amp;ข้อมูลนร.1!O11&amp;" อ."&amp;ข้อมูลนร.1!P11&amp;" จ."&amp;ข้อมูลนร.1!Q11)</f>
        <v/>
      </c>
      <c r="K12" s="10"/>
      <c r="L12" s="296"/>
    </row>
    <row r="13" spans="2:12" s="16" customFormat="1" ht="18" customHeight="1">
      <c r="B13" s="296"/>
      <c r="C13" s="10"/>
      <c r="D13" s="13" t="str">
        <f>IF(G13="","","7")</f>
        <v/>
      </c>
      <c r="E13" s="13" t="str">
        <f>IF(ข้อมูลนร.1!D12="","",ข้อมูลนร.1!D12)</f>
        <v/>
      </c>
      <c r="F13" s="302" t="str">
        <f>IF(ข้อมูลนร.1!C12="","",ข้อมูลนร.1!C12)</f>
        <v/>
      </c>
      <c r="G13" s="38" t="str">
        <f>IF(ข้อมูลนร.1!F12="","",ข้อมูลนร.1!F12&amp;ข้อมูลนร.1!G12&amp;"  "&amp;ข้อมูลนร.1!H12)</f>
        <v/>
      </c>
      <c r="H13" s="291" t="str">
        <f>IF(D13="","",ข้อมูลนร.1!I12)</f>
        <v/>
      </c>
      <c r="I13" s="149" t="str">
        <f>IF(D13="","",ข้อมูลนร.1!J12&amp;" / "&amp;ข้อมูลนร.1!K12)</f>
        <v/>
      </c>
      <c r="J13" s="290" t="str">
        <f>IF(D13="","",ข้อมูลนร.1!L12&amp;" หมู่ที่ "&amp;ข้อมูลนร.1!M12&amp;" ต."&amp;ข้อมูลนร.1!O12&amp;" อ."&amp;ข้อมูลนร.1!P12&amp;" จ."&amp;ข้อมูลนร.1!Q12)</f>
        <v/>
      </c>
      <c r="K13" s="10"/>
      <c r="L13" s="296"/>
    </row>
    <row r="14" spans="2:12" s="16" customFormat="1" ht="18" customHeight="1">
      <c r="B14" s="296"/>
      <c r="C14" s="10"/>
      <c r="D14" s="13" t="str">
        <f>IF(G14="","","8")</f>
        <v/>
      </c>
      <c r="E14" s="13" t="str">
        <f>IF(ข้อมูลนร.1!D13="","",ข้อมูลนร.1!D13)</f>
        <v/>
      </c>
      <c r="F14" s="302" t="str">
        <f>IF(ข้อมูลนร.1!C13="","",ข้อมูลนร.1!C13)</f>
        <v/>
      </c>
      <c r="G14" s="38" t="str">
        <f>IF(ข้อมูลนร.1!F13="","",ข้อมูลนร.1!F13&amp;ข้อมูลนร.1!G13&amp;"  "&amp;ข้อมูลนร.1!H13)</f>
        <v/>
      </c>
      <c r="H14" s="291" t="str">
        <f>IF(D14="","",ข้อมูลนร.1!I13)</f>
        <v/>
      </c>
      <c r="I14" s="149" t="str">
        <f>IF(D14="","",ข้อมูลนร.1!J13&amp;" / "&amp;ข้อมูลนร.1!K13)</f>
        <v/>
      </c>
      <c r="J14" s="290" t="str">
        <f>IF(D14="","",ข้อมูลนร.1!L13&amp;" หมู่ที่ "&amp;ข้อมูลนร.1!M13&amp;" ต."&amp;ข้อมูลนร.1!O13&amp;" อ."&amp;ข้อมูลนร.1!P13&amp;" จ."&amp;ข้อมูลนร.1!Q13)</f>
        <v/>
      </c>
      <c r="K14" s="10"/>
      <c r="L14" s="296"/>
    </row>
    <row r="15" spans="2:12" s="16" customFormat="1" ht="18" customHeight="1">
      <c r="B15" s="296"/>
      <c r="C15" s="10"/>
      <c r="D15" s="13" t="str">
        <f>IF(G15="","","9")</f>
        <v/>
      </c>
      <c r="E15" s="13" t="str">
        <f>IF(ข้อมูลนร.1!D14="","",ข้อมูลนร.1!D14)</f>
        <v/>
      </c>
      <c r="F15" s="302" t="str">
        <f>IF(ข้อมูลนร.1!C14="","",ข้อมูลนร.1!C14)</f>
        <v/>
      </c>
      <c r="G15" s="38" t="str">
        <f>IF(ข้อมูลนร.1!F14="","",ข้อมูลนร.1!F14&amp;ข้อมูลนร.1!G14&amp;"  "&amp;ข้อมูลนร.1!H14)</f>
        <v/>
      </c>
      <c r="H15" s="291" t="str">
        <f>IF(D15="","",ข้อมูลนร.1!I14)</f>
        <v/>
      </c>
      <c r="I15" s="149" t="str">
        <f>IF(D15="","",ข้อมูลนร.1!J14&amp;" / "&amp;ข้อมูลนร.1!K14)</f>
        <v/>
      </c>
      <c r="J15" s="290" t="str">
        <f>IF(D15="","",ข้อมูลนร.1!L14&amp;" หมู่ที่ "&amp;ข้อมูลนร.1!M14&amp;" ต."&amp;ข้อมูลนร.1!O14&amp;" อ."&amp;ข้อมูลนร.1!P14&amp;" จ."&amp;ข้อมูลนร.1!Q14)</f>
        <v/>
      </c>
      <c r="K15" s="10"/>
      <c r="L15" s="296"/>
    </row>
    <row r="16" spans="2:12" s="16" customFormat="1" ht="18" customHeight="1">
      <c r="B16" s="296"/>
      <c r="C16" s="10"/>
      <c r="D16" s="13" t="str">
        <f>IF(G16="","","10")</f>
        <v/>
      </c>
      <c r="E16" s="13" t="str">
        <f>IF(ข้อมูลนร.1!D15="","",ข้อมูลนร.1!D15)</f>
        <v/>
      </c>
      <c r="F16" s="302" t="str">
        <f>IF(ข้อมูลนร.1!C15="","",ข้อมูลนร.1!C15)</f>
        <v/>
      </c>
      <c r="G16" s="38" t="str">
        <f>IF(ข้อมูลนร.1!F15="","",ข้อมูลนร.1!F15&amp;ข้อมูลนร.1!G15&amp;"  "&amp;ข้อมูลนร.1!H15)</f>
        <v/>
      </c>
      <c r="H16" s="291" t="str">
        <f>IF(D16="","",ข้อมูลนร.1!I15)</f>
        <v/>
      </c>
      <c r="I16" s="149" t="str">
        <f>IF(D16="","",ข้อมูลนร.1!J15&amp;" / "&amp;ข้อมูลนร.1!K15)</f>
        <v/>
      </c>
      <c r="J16" s="290" t="str">
        <f>IF(D16="","",ข้อมูลนร.1!L15&amp;" หมู่ที่ "&amp;ข้อมูลนร.1!M15&amp;" ต."&amp;ข้อมูลนร.1!O15&amp;" อ."&amp;ข้อมูลนร.1!P15&amp;" จ."&amp;ข้อมูลนร.1!Q15)</f>
        <v/>
      </c>
      <c r="K16" s="10"/>
      <c r="L16" s="296"/>
    </row>
    <row r="17" spans="2:12" s="16" customFormat="1" ht="18" customHeight="1">
      <c r="B17" s="296"/>
      <c r="C17" s="10"/>
      <c r="D17" s="13" t="str">
        <f>IF(G17="","","11")</f>
        <v/>
      </c>
      <c r="E17" s="13" t="str">
        <f>IF(ข้อมูลนร.1!D16="","",ข้อมูลนร.1!D16)</f>
        <v/>
      </c>
      <c r="F17" s="302" t="str">
        <f>IF(ข้อมูลนร.1!C16="","",ข้อมูลนร.1!C16)</f>
        <v/>
      </c>
      <c r="G17" s="38" t="str">
        <f>IF(ข้อมูลนร.1!F16="","",ข้อมูลนร.1!F16&amp;ข้อมูลนร.1!G16&amp;"  "&amp;ข้อมูลนร.1!H16)</f>
        <v/>
      </c>
      <c r="H17" s="291" t="str">
        <f>IF(D17="","",ข้อมูลนร.1!I16)</f>
        <v/>
      </c>
      <c r="I17" s="149" t="str">
        <f>IF(D17="","",ข้อมูลนร.1!J16&amp;" / "&amp;ข้อมูลนร.1!K16)</f>
        <v/>
      </c>
      <c r="J17" s="290" t="str">
        <f>IF(D17="","",ข้อมูลนร.1!L16&amp;" หมู่ที่ "&amp;ข้อมูลนร.1!M16&amp;" ต."&amp;ข้อมูลนร.1!O16&amp;" อ."&amp;ข้อมูลนร.1!P16&amp;" จ."&amp;ข้อมูลนร.1!Q16)</f>
        <v/>
      </c>
      <c r="K17" s="10"/>
      <c r="L17" s="296"/>
    </row>
    <row r="18" spans="2:12" s="16" customFormat="1" ht="18" customHeight="1">
      <c r="B18" s="296"/>
      <c r="C18" s="10"/>
      <c r="D18" s="13" t="str">
        <f>IF(G18="","","12")</f>
        <v/>
      </c>
      <c r="E18" s="13" t="str">
        <f>IF(ข้อมูลนร.1!D17="","",ข้อมูลนร.1!D17)</f>
        <v/>
      </c>
      <c r="F18" s="302" t="str">
        <f>IF(ข้อมูลนร.1!C17="","",ข้อมูลนร.1!C17)</f>
        <v/>
      </c>
      <c r="G18" s="38" t="str">
        <f>IF(ข้อมูลนร.1!F17="","",ข้อมูลนร.1!F17&amp;ข้อมูลนร.1!G17&amp;"  "&amp;ข้อมูลนร.1!H17)</f>
        <v/>
      </c>
      <c r="H18" s="291" t="str">
        <f>IF(D18="","",ข้อมูลนร.1!I17)</f>
        <v/>
      </c>
      <c r="I18" s="149" t="str">
        <f>IF(D18="","",ข้อมูลนร.1!J17&amp;" / "&amp;ข้อมูลนร.1!K17)</f>
        <v/>
      </c>
      <c r="J18" s="290" t="str">
        <f>IF(D18="","",ข้อมูลนร.1!L17&amp;" หมู่ที่ "&amp;ข้อมูลนร.1!M17&amp;" ต."&amp;ข้อมูลนร.1!O17&amp;" อ."&amp;ข้อมูลนร.1!P17&amp;" จ."&amp;ข้อมูลนร.1!Q17)</f>
        <v/>
      </c>
      <c r="K18" s="10"/>
      <c r="L18" s="296"/>
    </row>
    <row r="19" spans="2:12" s="16" customFormat="1" ht="18" customHeight="1">
      <c r="B19" s="296"/>
      <c r="C19" s="10"/>
      <c r="D19" s="13" t="str">
        <f>IF(G19="","","13")</f>
        <v/>
      </c>
      <c r="E19" s="13" t="str">
        <f>IF(ข้อมูลนร.1!D18="","",ข้อมูลนร.1!D18)</f>
        <v/>
      </c>
      <c r="F19" s="302" t="str">
        <f>IF(ข้อมูลนร.1!C18="","",ข้อมูลนร.1!C18)</f>
        <v/>
      </c>
      <c r="G19" s="38" t="str">
        <f>IF(ข้อมูลนร.1!F18="","",ข้อมูลนร.1!F18&amp;ข้อมูลนร.1!G18&amp;"  "&amp;ข้อมูลนร.1!H18)</f>
        <v/>
      </c>
      <c r="H19" s="291" t="str">
        <f>IF(D19="","",ข้อมูลนร.1!I18)</f>
        <v/>
      </c>
      <c r="I19" s="149" t="str">
        <f>IF(D19="","",ข้อมูลนร.1!J18&amp;" / "&amp;ข้อมูลนร.1!K18)</f>
        <v/>
      </c>
      <c r="J19" s="290" t="str">
        <f>IF(D19="","",ข้อมูลนร.1!L18&amp;" หมู่ที่ "&amp;ข้อมูลนร.1!M18&amp;" ต."&amp;ข้อมูลนร.1!O18&amp;" อ."&amp;ข้อมูลนร.1!P18&amp;" จ."&amp;ข้อมูลนร.1!Q18)</f>
        <v/>
      </c>
      <c r="K19" s="10"/>
      <c r="L19" s="296"/>
    </row>
    <row r="20" spans="2:12" s="16" customFormat="1" ht="18" customHeight="1">
      <c r="B20" s="296"/>
      <c r="C20" s="10"/>
      <c r="D20" s="13" t="str">
        <f>IF(G20="","","14")</f>
        <v/>
      </c>
      <c r="E20" s="13" t="str">
        <f>IF(ข้อมูลนร.1!D19="","",ข้อมูลนร.1!D19)</f>
        <v/>
      </c>
      <c r="F20" s="302" t="str">
        <f>IF(ข้อมูลนร.1!C19="","",ข้อมูลนร.1!C19)</f>
        <v/>
      </c>
      <c r="G20" s="38" t="str">
        <f>IF(ข้อมูลนร.1!F19="","",ข้อมูลนร.1!F19&amp;ข้อมูลนร.1!G19&amp;"  "&amp;ข้อมูลนร.1!H19)</f>
        <v/>
      </c>
      <c r="H20" s="291" t="str">
        <f>IF(D20="","",ข้อมูลนร.1!I19)</f>
        <v/>
      </c>
      <c r="I20" s="149" t="str">
        <f>IF(D20="","",ข้อมูลนร.1!J19&amp;" / "&amp;ข้อมูลนร.1!K19)</f>
        <v/>
      </c>
      <c r="J20" s="290" t="str">
        <f>IF(D20="","",ข้อมูลนร.1!L19&amp;" หมู่ที่ "&amp;ข้อมูลนร.1!M19&amp;" ต."&amp;ข้อมูลนร.1!O19&amp;" อ."&amp;ข้อมูลนร.1!P19&amp;" จ."&amp;ข้อมูลนร.1!Q19)</f>
        <v/>
      </c>
      <c r="K20" s="10"/>
      <c r="L20" s="296"/>
    </row>
    <row r="21" spans="2:12" s="16" customFormat="1" ht="18" customHeight="1">
      <c r="B21" s="296"/>
      <c r="C21" s="10"/>
      <c r="D21" s="13" t="str">
        <f>IF(G21="","","15")</f>
        <v/>
      </c>
      <c r="E21" s="13" t="str">
        <f>IF(ข้อมูลนร.1!D20="","",ข้อมูลนร.1!D20)</f>
        <v/>
      </c>
      <c r="F21" s="302" t="str">
        <f>IF(ข้อมูลนร.1!C20="","",ข้อมูลนร.1!C20)</f>
        <v/>
      </c>
      <c r="G21" s="38" t="str">
        <f>IF(ข้อมูลนร.1!F20="","",ข้อมูลนร.1!F20&amp;ข้อมูลนร.1!G20&amp;"  "&amp;ข้อมูลนร.1!H20)</f>
        <v/>
      </c>
      <c r="H21" s="291" t="str">
        <f>IF(D21="","",ข้อมูลนร.1!I20)</f>
        <v/>
      </c>
      <c r="I21" s="149" t="str">
        <f>IF(D21="","",ข้อมูลนร.1!J20&amp;" / "&amp;ข้อมูลนร.1!K20)</f>
        <v/>
      </c>
      <c r="J21" s="290" t="str">
        <f>IF(D21="","",ข้อมูลนร.1!L20&amp;" หมู่ที่ "&amp;ข้อมูลนร.1!M20&amp;" ต."&amp;ข้อมูลนร.1!O20&amp;" อ."&amp;ข้อมูลนร.1!P20&amp;" จ."&amp;ข้อมูลนร.1!Q20)</f>
        <v/>
      </c>
      <c r="K21" s="10"/>
      <c r="L21" s="296"/>
    </row>
    <row r="22" spans="2:12" s="16" customFormat="1" ht="18" customHeight="1">
      <c r="B22" s="296"/>
      <c r="C22" s="10"/>
      <c r="D22" s="13" t="str">
        <f>IF(G22="","","16")</f>
        <v/>
      </c>
      <c r="E22" s="13" t="str">
        <f>IF(ข้อมูลนร.1!D21="","",ข้อมูลนร.1!D21)</f>
        <v/>
      </c>
      <c r="F22" s="302" t="str">
        <f>IF(ข้อมูลนร.1!C21="","",ข้อมูลนร.1!C21)</f>
        <v/>
      </c>
      <c r="G22" s="38" t="str">
        <f>IF(ข้อมูลนร.1!F21="","",ข้อมูลนร.1!F21&amp;ข้อมูลนร.1!G21&amp;"  "&amp;ข้อมูลนร.1!H21)</f>
        <v/>
      </c>
      <c r="H22" s="291" t="str">
        <f>IF(D22="","",ข้อมูลนร.1!I21)</f>
        <v/>
      </c>
      <c r="I22" s="149" t="str">
        <f>IF(D22="","",ข้อมูลนร.1!J21&amp;" / "&amp;ข้อมูลนร.1!K21)</f>
        <v/>
      </c>
      <c r="J22" s="290" t="str">
        <f>IF(D22="","",ข้อมูลนร.1!L21&amp;" หมู่ที่ "&amp;ข้อมูลนร.1!M21&amp;" ต."&amp;ข้อมูลนร.1!O21&amp;" อ."&amp;ข้อมูลนร.1!P21&amp;" จ."&amp;ข้อมูลนร.1!Q21)</f>
        <v/>
      </c>
      <c r="K22" s="10"/>
      <c r="L22" s="296"/>
    </row>
    <row r="23" spans="2:12" s="16" customFormat="1" ht="18" customHeight="1">
      <c r="B23" s="296"/>
      <c r="C23" s="10"/>
      <c r="D23" s="13" t="str">
        <f>IF(G23="","","17")</f>
        <v/>
      </c>
      <c r="E23" s="13" t="str">
        <f>IF(ข้อมูลนร.1!D22="","",ข้อมูลนร.1!D22)</f>
        <v/>
      </c>
      <c r="F23" s="302" t="str">
        <f>IF(ข้อมูลนร.1!C22="","",ข้อมูลนร.1!C22)</f>
        <v/>
      </c>
      <c r="G23" s="38" t="str">
        <f>IF(ข้อมูลนร.1!F22="","",ข้อมูลนร.1!F22&amp;ข้อมูลนร.1!G22&amp;"  "&amp;ข้อมูลนร.1!H22)</f>
        <v/>
      </c>
      <c r="H23" s="291" t="str">
        <f>IF(D23="","",ข้อมูลนร.1!I22)</f>
        <v/>
      </c>
      <c r="I23" s="149" t="str">
        <f>IF(D23="","",ข้อมูลนร.1!J22&amp;" / "&amp;ข้อมูลนร.1!K22)</f>
        <v/>
      </c>
      <c r="J23" s="290" t="str">
        <f>IF(D23="","",ข้อมูลนร.1!L22&amp;" หมู่ที่ "&amp;ข้อมูลนร.1!M22&amp;" ต."&amp;ข้อมูลนร.1!O22&amp;" อ."&amp;ข้อมูลนร.1!P22&amp;" จ."&amp;ข้อมูลนร.1!Q22)</f>
        <v/>
      </c>
      <c r="K23" s="10"/>
      <c r="L23" s="296"/>
    </row>
    <row r="24" spans="2:12" s="16" customFormat="1" ht="18" customHeight="1">
      <c r="B24" s="296"/>
      <c r="C24" s="10"/>
      <c r="D24" s="13" t="str">
        <f>IF(G24="","","18")</f>
        <v/>
      </c>
      <c r="E24" s="13" t="str">
        <f>IF(ข้อมูลนร.1!D23="","",ข้อมูลนร.1!D23)</f>
        <v/>
      </c>
      <c r="F24" s="302" t="str">
        <f>IF(ข้อมูลนร.1!C23="","",ข้อมูลนร.1!C23)</f>
        <v/>
      </c>
      <c r="G24" s="38" t="str">
        <f>IF(ข้อมูลนร.1!F23="","",ข้อมูลนร.1!F23&amp;ข้อมูลนร.1!G23&amp;"  "&amp;ข้อมูลนร.1!H23)</f>
        <v/>
      </c>
      <c r="H24" s="291" t="str">
        <f>IF(D24="","",ข้อมูลนร.1!I23)</f>
        <v/>
      </c>
      <c r="I24" s="149" t="str">
        <f>IF(D24="","",ข้อมูลนร.1!J23&amp;" / "&amp;ข้อมูลนร.1!K23)</f>
        <v/>
      </c>
      <c r="J24" s="290" t="str">
        <f>IF(D24="","",ข้อมูลนร.1!L23&amp;" หมู่ที่ "&amp;ข้อมูลนร.1!M23&amp;" ต."&amp;ข้อมูลนร.1!O23&amp;" อ."&amp;ข้อมูลนร.1!P23&amp;" จ."&amp;ข้อมูลนร.1!Q23)</f>
        <v/>
      </c>
      <c r="K24" s="10"/>
      <c r="L24" s="296"/>
    </row>
    <row r="25" spans="2:12" s="16" customFormat="1" ht="18" customHeight="1">
      <c r="B25" s="296"/>
      <c r="C25" s="10"/>
      <c r="D25" s="13" t="str">
        <f>IF(G25="","","19")</f>
        <v/>
      </c>
      <c r="E25" s="13" t="str">
        <f>IF(ข้อมูลนร.1!D24="","",ข้อมูลนร.1!D24)</f>
        <v/>
      </c>
      <c r="F25" s="302" t="str">
        <f>IF(ข้อมูลนร.1!C24="","",ข้อมูลนร.1!C24)</f>
        <v/>
      </c>
      <c r="G25" s="38" t="str">
        <f>IF(ข้อมูลนร.1!F24="","",ข้อมูลนร.1!F24&amp;ข้อมูลนร.1!G24&amp;"  "&amp;ข้อมูลนร.1!H24)</f>
        <v/>
      </c>
      <c r="H25" s="291" t="str">
        <f>IF(D25="","",ข้อมูลนร.1!I24)</f>
        <v/>
      </c>
      <c r="I25" s="149" t="str">
        <f>IF(D25="","",ข้อมูลนร.1!J24&amp;" / "&amp;ข้อมูลนร.1!K24)</f>
        <v/>
      </c>
      <c r="J25" s="290" t="str">
        <f>IF(D25="","",ข้อมูลนร.1!L24&amp;" หมู่ที่ "&amp;ข้อมูลนร.1!M24&amp;" ต."&amp;ข้อมูลนร.1!O24&amp;" อ."&amp;ข้อมูลนร.1!P24&amp;" จ."&amp;ข้อมูลนร.1!Q24)</f>
        <v/>
      </c>
      <c r="K25" s="10"/>
      <c r="L25" s="296"/>
    </row>
    <row r="26" spans="2:12" s="16" customFormat="1" ht="18" customHeight="1">
      <c r="B26" s="296"/>
      <c r="C26" s="10"/>
      <c r="D26" s="13" t="str">
        <f>IF(G26="","","20")</f>
        <v/>
      </c>
      <c r="E26" s="13" t="str">
        <f>IF(ข้อมูลนร.1!D25="","",ข้อมูลนร.1!D25)</f>
        <v/>
      </c>
      <c r="F26" s="302" t="str">
        <f>IF(ข้อมูลนร.1!C25="","",ข้อมูลนร.1!C25)</f>
        <v/>
      </c>
      <c r="G26" s="38" t="str">
        <f>IF(ข้อมูลนร.1!F25="","",ข้อมูลนร.1!F25&amp;ข้อมูลนร.1!G25&amp;"  "&amp;ข้อมูลนร.1!H25)</f>
        <v/>
      </c>
      <c r="H26" s="291" t="str">
        <f>IF(D26="","",ข้อมูลนร.1!I25)</f>
        <v/>
      </c>
      <c r="I26" s="149" t="str">
        <f>IF(D26="","",ข้อมูลนร.1!J25&amp;" / "&amp;ข้อมูลนร.1!K25)</f>
        <v/>
      </c>
      <c r="J26" s="290" t="str">
        <f>IF(D26="","",ข้อมูลนร.1!L25&amp;" หมู่ที่ "&amp;ข้อมูลนร.1!M25&amp;" ต."&amp;ข้อมูลนร.1!O25&amp;" อ."&amp;ข้อมูลนร.1!P25&amp;" จ."&amp;ข้อมูลนร.1!Q25)</f>
        <v/>
      </c>
      <c r="K26" s="10"/>
      <c r="L26" s="296"/>
    </row>
    <row r="27" spans="2:12" s="16" customFormat="1" ht="18" customHeight="1">
      <c r="B27" s="296"/>
      <c r="C27" s="10"/>
      <c r="D27" s="13" t="str">
        <f>IF(G27="","","21")</f>
        <v/>
      </c>
      <c r="E27" s="13" t="str">
        <f>IF(ข้อมูลนร.1!D26="","",ข้อมูลนร.1!D26)</f>
        <v/>
      </c>
      <c r="F27" s="302" t="str">
        <f>IF(ข้อมูลนร.1!C26="","",ข้อมูลนร.1!C26)</f>
        <v/>
      </c>
      <c r="G27" s="38" t="str">
        <f>IF(ข้อมูลนร.1!F26="","",ข้อมูลนร.1!F26&amp;ข้อมูลนร.1!G26&amp;"  "&amp;ข้อมูลนร.1!H26)</f>
        <v/>
      </c>
      <c r="H27" s="291" t="str">
        <f>IF(D27="","",ข้อมูลนร.1!I26)</f>
        <v/>
      </c>
      <c r="I27" s="149" t="str">
        <f>IF(D27="","",ข้อมูลนร.1!J26&amp;" / "&amp;ข้อมูลนร.1!K26)</f>
        <v/>
      </c>
      <c r="J27" s="290" t="str">
        <f>IF(D27="","",ข้อมูลนร.1!L26&amp;" หมู่ที่ "&amp;ข้อมูลนร.1!M26&amp;" ต."&amp;ข้อมูลนร.1!O26&amp;" อ."&amp;ข้อมูลนร.1!P26&amp;" จ."&amp;ข้อมูลนร.1!Q26)</f>
        <v/>
      </c>
      <c r="K27" s="10"/>
      <c r="L27" s="296"/>
    </row>
    <row r="28" spans="2:12" s="16" customFormat="1" ht="18" customHeight="1">
      <c r="B28" s="296"/>
      <c r="C28" s="10"/>
      <c r="D28" s="13" t="str">
        <f>IF(G28="","","22")</f>
        <v/>
      </c>
      <c r="E28" s="13" t="str">
        <f>IF(ข้อมูลนร.1!D27="","",ข้อมูลนร.1!D27)</f>
        <v/>
      </c>
      <c r="F28" s="302" t="str">
        <f>IF(ข้อมูลนร.1!C27="","",ข้อมูลนร.1!C27)</f>
        <v/>
      </c>
      <c r="G28" s="38" t="str">
        <f>IF(ข้อมูลนร.1!F27="","",ข้อมูลนร.1!F27&amp;ข้อมูลนร.1!G27&amp;"  "&amp;ข้อมูลนร.1!H27)</f>
        <v/>
      </c>
      <c r="H28" s="291" t="str">
        <f>IF(D28="","",ข้อมูลนร.1!I27)</f>
        <v/>
      </c>
      <c r="I28" s="149" t="str">
        <f>IF(D28="","",ข้อมูลนร.1!J27&amp;" / "&amp;ข้อมูลนร.1!K27)</f>
        <v/>
      </c>
      <c r="J28" s="290" t="str">
        <f>IF(D28="","",ข้อมูลนร.1!L27&amp;" หมู่ที่ "&amp;ข้อมูลนร.1!M27&amp;" ต."&amp;ข้อมูลนร.1!O27&amp;" อ."&amp;ข้อมูลนร.1!P27&amp;" จ."&amp;ข้อมูลนร.1!Q27)</f>
        <v/>
      </c>
      <c r="K28" s="10"/>
      <c r="L28" s="296"/>
    </row>
    <row r="29" spans="2:12" s="16" customFormat="1" ht="18" customHeight="1">
      <c r="B29" s="296"/>
      <c r="C29" s="10"/>
      <c r="D29" s="13" t="str">
        <f>IF(G29="","","23")</f>
        <v/>
      </c>
      <c r="E29" s="13" t="str">
        <f>IF(ข้อมูลนร.1!D28="","",ข้อมูลนร.1!D28)</f>
        <v/>
      </c>
      <c r="F29" s="302" t="str">
        <f>IF(ข้อมูลนร.1!C28="","",ข้อมูลนร.1!C28)</f>
        <v/>
      </c>
      <c r="G29" s="38" t="str">
        <f>IF(ข้อมูลนร.1!F28="","",ข้อมูลนร.1!F28&amp;ข้อมูลนร.1!G28&amp;"  "&amp;ข้อมูลนร.1!H28)</f>
        <v/>
      </c>
      <c r="H29" s="291" t="str">
        <f>IF(D29="","",ข้อมูลนร.1!I28)</f>
        <v/>
      </c>
      <c r="I29" s="149" t="str">
        <f>IF(D29="","",ข้อมูลนร.1!J28&amp;" / "&amp;ข้อมูลนร.1!K28)</f>
        <v/>
      </c>
      <c r="J29" s="290" t="str">
        <f>IF(D29="","",ข้อมูลนร.1!L28&amp;" หมู่ที่ "&amp;ข้อมูลนร.1!M28&amp;" ต."&amp;ข้อมูลนร.1!O28&amp;" อ."&amp;ข้อมูลนร.1!P28&amp;" จ."&amp;ข้อมูลนร.1!Q28)</f>
        <v/>
      </c>
      <c r="K29" s="10"/>
      <c r="L29" s="296"/>
    </row>
    <row r="30" spans="2:12" s="16" customFormat="1" ht="18" customHeight="1">
      <c r="B30" s="296"/>
      <c r="C30" s="10"/>
      <c r="D30" s="13" t="str">
        <f>IF(G30="","","24")</f>
        <v/>
      </c>
      <c r="E30" s="13" t="str">
        <f>IF(ข้อมูลนร.1!D29="","",ข้อมูลนร.1!D29)</f>
        <v/>
      </c>
      <c r="F30" s="302" t="str">
        <f>IF(ข้อมูลนร.1!C29="","",ข้อมูลนร.1!C29)</f>
        <v/>
      </c>
      <c r="G30" s="38" t="str">
        <f>IF(ข้อมูลนร.1!F29="","",ข้อมูลนร.1!F29&amp;ข้อมูลนร.1!G29&amp;"  "&amp;ข้อมูลนร.1!H29)</f>
        <v/>
      </c>
      <c r="H30" s="291" t="str">
        <f>IF(D30="","",ข้อมูลนร.1!I29)</f>
        <v/>
      </c>
      <c r="I30" s="149" t="str">
        <f>IF(D30="","",ข้อมูลนร.1!J29&amp;" / "&amp;ข้อมูลนร.1!K29)</f>
        <v/>
      </c>
      <c r="J30" s="290" t="str">
        <f>IF(D30="","",ข้อมูลนร.1!L29&amp;" หมู่ที่ "&amp;ข้อมูลนร.1!M29&amp;" ต."&amp;ข้อมูลนร.1!O29&amp;" อ."&amp;ข้อมูลนร.1!P29&amp;" จ."&amp;ข้อมูลนร.1!Q29)</f>
        <v/>
      </c>
      <c r="K30" s="10"/>
      <c r="L30" s="296"/>
    </row>
    <row r="31" spans="2:12" s="16" customFormat="1" ht="18" customHeight="1">
      <c r="B31" s="296"/>
      <c r="C31" s="10"/>
      <c r="D31" s="13" t="str">
        <f>IF(G31="","","25")</f>
        <v/>
      </c>
      <c r="E31" s="13" t="str">
        <f>IF(ข้อมูลนร.1!D30="","",ข้อมูลนร.1!D30)</f>
        <v/>
      </c>
      <c r="F31" s="302" t="str">
        <f>IF(ข้อมูลนร.1!C30="","",ข้อมูลนร.1!C30)</f>
        <v/>
      </c>
      <c r="G31" s="38" t="str">
        <f>IF(ข้อมูลนร.1!F30="","",ข้อมูลนร.1!F30&amp;ข้อมูลนร.1!G30&amp;"  "&amp;ข้อมูลนร.1!H30)</f>
        <v/>
      </c>
      <c r="H31" s="291" t="str">
        <f>IF(D31="","",ข้อมูลนร.1!I30)</f>
        <v/>
      </c>
      <c r="I31" s="149" t="str">
        <f>IF(D31="","",ข้อมูลนร.1!J30&amp;" / "&amp;ข้อมูลนร.1!K30)</f>
        <v/>
      </c>
      <c r="J31" s="290" t="str">
        <f>IF(D31="","",ข้อมูลนร.1!L30&amp;" หมู่ที่ "&amp;ข้อมูลนร.1!M30&amp;" ต."&amp;ข้อมูลนร.1!O30&amp;" อ."&amp;ข้อมูลนร.1!P30&amp;" จ."&amp;ข้อมูลนร.1!Q30)</f>
        <v/>
      </c>
      <c r="K31" s="10"/>
      <c r="L31" s="296"/>
    </row>
    <row r="32" spans="2:12" s="16" customFormat="1" ht="18" customHeight="1">
      <c r="B32" s="296"/>
      <c r="C32" s="10"/>
      <c r="D32" s="13" t="str">
        <f>IF(G32="","","26")</f>
        <v/>
      </c>
      <c r="E32" s="13" t="str">
        <f>IF(ข้อมูลนร.1!D31="","",ข้อมูลนร.1!D31)</f>
        <v/>
      </c>
      <c r="F32" s="302" t="str">
        <f>IF(ข้อมูลนร.1!C31="","",ข้อมูลนร.1!C31)</f>
        <v/>
      </c>
      <c r="G32" s="38" t="str">
        <f>IF(ข้อมูลนร.1!F31="","",ข้อมูลนร.1!F31&amp;ข้อมูลนร.1!G31&amp;"  "&amp;ข้อมูลนร.1!H31)</f>
        <v/>
      </c>
      <c r="H32" s="291" t="str">
        <f>IF(D32="","",ข้อมูลนร.1!I31)</f>
        <v/>
      </c>
      <c r="I32" s="149" t="str">
        <f>IF(D32="","",ข้อมูลนร.1!J31&amp;" / "&amp;ข้อมูลนร.1!K31)</f>
        <v/>
      </c>
      <c r="J32" s="290" t="str">
        <f>IF(D32="","",ข้อมูลนร.1!L31&amp;" หมู่ที่ "&amp;ข้อมูลนร.1!M31&amp;" ต."&amp;ข้อมูลนร.1!O31&amp;" อ."&amp;ข้อมูลนร.1!P31&amp;" จ."&amp;ข้อมูลนร.1!Q31)</f>
        <v/>
      </c>
      <c r="K32" s="10"/>
      <c r="L32" s="296"/>
    </row>
    <row r="33" spans="2:12" s="16" customFormat="1" ht="18" customHeight="1">
      <c r="B33" s="296"/>
      <c r="C33" s="10"/>
      <c r="D33" s="13" t="str">
        <f>IF(G33="","","27")</f>
        <v/>
      </c>
      <c r="E33" s="13" t="str">
        <f>IF(ข้อมูลนร.1!D32="","",ข้อมูลนร.1!D32)</f>
        <v/>
      </c>
      <c r="F33" s="302" t="str">
        <f>IF(ข้อมูลนร.1!C32="","",ข้อมูลนร.1!C32)</f>
        <v/>
      </c>
      <c r="G33" s="38" t="str">
        <f>IF(ข้อมูลนร.1!F32="","",ข้อมูลนร.1!F32&amp;ข้อมูลนร.1!G32&amp;"  "&amp;ข้อมูลนร.1!H32)</f>
        <v/>
      </c>
      <c r="H33" s="291" t="str">
        <f>IF(D33="","",ข้อมูลนร.1!I32)</f>
        <v/>
      </c>
      <c r="I33" s="149" t="str">
        <f>IF(D33="","",ข้อมูลนร.1!J32&amp;" / "&amp;ข้อมูลนร.1!K32)</f>
        <v/>
      </c>
      <c r="J33" s="290" t="str">
        <f>IF(D33="","",ข้อมูลนร.1!L32&amp;" หมู่ที่ "&amp;ข้อมูลนร.1!M32&amp;" ต."&amp;ข้อมูลนร.1!O32&amp;" อ."&amp;ข้อมูลนร.1!P32&amp;" จ."&amp;ข้อมูลนร.1!Q32)</f>
        <v/>
      </c>
      <c r="K33" s="10"/>
      <c r="L33" s="296"/>
    </row>
    <row r="34" spans="2:12" s="16" customFormat="1" ht="18" customHeight="1">
      <c r="B34" s="296"/>
      <c r="C34" s="10"/>
      <c r="D34" s="13" t="str">
        <f>IF(G34="","","28")</f>
        <v/>
      </c>
      <c r="E34" s="13" t="str">
        <f>IF(ข้อมูลนร.1!D33="","",ข้อมูลนร.1!D33)</f>
        <v/>
      </c>
      <c r="F34" s="302" t="str">
        <f>IF(ข้อมูลนร.1!C33="","",ข้อมูลนร.1!C33)</f>
        <v/>
      </c>
      <c r="G34" s="38" t="str">
        <f>IF(ข้อมูลนร.1!F33="","",ข้อมูลนร.1!F33&amp;ข้อมูลนร.1!G33&amp;"  "&amp;ข้อมูลนร.1!H33)</f>
        <v/>
      </c>
      <c r="H34" s="291" t="str">
        <f>IF(D34="","",ข้อมูลนร.1!I33)</f>
        <v/>
      </c>
      <c r="I34" s="149" t="str">
        <f>IF(D34="","",ข้อมูลนร.1!J33&amp;" / "&amp;ข้อมูลนร.1!K33)</f>
        <v/>
      </c>
      <c r="J34" s="290" t="str">
        <f>IF(D34="","",ข้อมูลนร.1!L33&amp;" หมู่ที่ "&amp;ข้อมูลนร.1!M33&amp;" ต."&amp;ข้อมูลนร.1!O33&amp;" อ."&amp;ข้อมูลนร.1!P33&amp;" จ."&amp;ข้อมูลนร.1!Q33)</f>
        <v/>
      </c>
      <c r="K34" s="10"/>
      <c r="L34" s="296"/>
    </row>
    <row r="35" spans="2:12" s="16" customFormat="1" ht="18" customHeight="1">
      <c r="B35" s="296"/>
      <c r="C35" s="10"/>
      <c r="D35" s="13" t="str">
        <f>IF(G35="","","29")</f>
        <v/>
      </c>
      <c r="E35" s="13" t="str">
        <f>IF(ข้อมูลนร.1!D34="","",ข้อมูลนร.1!D34)</f>
        <v/>
      </c>
      <c r="F35" s="302" t="str">
        <f>IF(ข้อมูลนร.1!C34="","",ข้อมูลนร.1!C34)</f>
        <v/>
      </c>
      <c r="G35" s="38" t="str">
        <f>IF(ข้อมูลนร.1!F34="","",ข้อมูลนร.1!F34&amp;ข้อมูลนร.1!G34&amp;"  "&amp;ข้อมูลนร.1!H34)</f>
        <v/>
      </c>
      <c r="H35" s="291" t="str">
        <f>IF(D35="","",ข้อมูลนร.1!I34)</f>
        <v/>
      </c>
      <c r="I35" s="149" t="str">
        <f>IF(D35="","",ข้อมูลนร.1!J34&amp;" / "&amp;ข้อมูลนร.1!K34)</f>
        <v/>
      </c>
      <c r="J35" s="290" t="str">
        <f>IF(D35="","",ข้อมูลนร.1!L34&amp;" หมู่ที่ "&amp;ข้อมูลนร.1!M34&amp;" ต."&amp;ข้อมูลนร.1!O34&amp;" อ."&amp;ข้อมูลนร.1!P34&amp;" จ."&amp;ข้อมูลนร.1!Q34)</f>
        <v/>
      </c>
      <c r="K35" s="10"/>
      <c r="L35" s="296"/>
    </row>
    <row r="36" spans="2:12" s="16" customFormat="1" ht="18" customHeight="1">
      <c r="B36" s="296"/>
      <c r="C36" s="10"/>
      <c r="D36" s="13" t="str">
        <f>IF(G36="","","30")</f>
        <v/>
      </c>
      <c r="E36" s="13" t="str">
        <f>IF(ข้อมูลนร.1!D35="","",ข้อมูลนร.1!D35)</f>
        <v/>
      </c>
      <c r="F36" s="302" t="str">
        <f>IF(ข้อมูลนร.1!C35="","",ข้อมูลนร.1!C35)</f>
        <v/>
      </c>
      <c r="G36" s="38" t="str">
        <f>IF(ข้อมูลนร.1!F35="","",ข้อมูลนร.1!F35&amp;ข้อมูลนร.1!G35&amp;"  "&amp;ข้อมูลนร.1!H35)</f>
        <v/>
      </c>
      <c r="H36" s="291" t="str">
        <f>IF(D36="","",ข้อมูลนร.1!I35)</f>
        <v/>
      </c>
      <c r="I36" s="149" t="str">
        <f>IF(D36="","",ข้อมูลนร.1!J35&amp;" / "&amp;ข้อมูลนร.1!K35)</f>
        <v/>
      </c>
      <c r="J36" s="290" t="str">
        <f>IF(D36="","",ข้อมูลนร.1!L35&amp;" หมู่ที่ "&amp;ข้อมูลนร.1!M35&amp;" ต."&amp;ข้อมูลนร.1!O35&amp;" อ."&amp;ข้อมูลนร.1!P35&amp;" จ."&amp;ข้อมูลนร.1!Q35)</f>
        <v/>
      </c>
      <c r="K36" s="10"/>
      <c r="L36" s="296"/>
    </row>
    <row r="37" spans="2:12" s="16" customFormat="1" ht="18" customHeight="1">
      <c r="B37" s="296"/>
      <c r="C37" s="10"/>
      <c r="D37" s="13" t="str">
        <f>IF(G37="","","31")</f>
        <v/>
      </c>
      <c r="E37" s="13" t="str">
        <f>IF(ข้อมูลนร.1!D36="","",ข้อมูลนร.1!D36)</f>
        <v/>
      </c>
      <c r="F37" s="302" t="str">
        <f>IF(ข้อมูลนร.1!C36="","",ข้อมูลนร.1!C36)</f>
        <v/>
      </c>
      <c r="G37" s="38" t="str">
        <f>IF(ข้อมูลนร.1!F36="","",ข้อมูลนร.1!F36&amp;ข้อมูลนร.1!G36&amp;"  "&amp;ข้อมูลนร.1!H36)</f>
        <v/>
      </c>
      <c r="H37" s="291" t="str">
        <f>IF(D37="","",ข้อมูลนร.1!I36)</f>
        <v/>
      </c>
      <c r="I37" s="149" t="str">
        <f>IF(D37="","",ข้อมูลนร.1!J36&amp;" / "&amp;ข้อมูลนร.1!K36)</f>
        <v/>
      </c>
      <c r="J37" s="290" t="str">
        <f>IF(D37="","",ข้อมูลนร.1!L36&amp;" หมู่ที่ "&amp;ข้อมูลนร.1!M36&amp;" ต."&amp;ข้อมูลนร.1!O36&amp;" อ."&amp;ข้อมูลนร.1!P36&amp;" จ."&amp;ข้อมูลนร.1!Q36)</f>
        <v/>
      </c>
      <c r="K37" s="10"/>
      <c r="L37" s="296"/>
    </row>
    <row r="38" spans="2:12" s="16" customFormat="1" ht="18" customHeight="1">
      <c r="B38" s="296"/>
      <c r="C38" s="10"/>
      <c r="D38" s="13" t="str">
        <f>IF(G38="","","32")</f>
        <v/>
      </c>
      <c r="E38" s="13" t="str">
        <f>IF(ข้อมูลนร.1!D37="","",ข้อมูลนร.1!D37)</f>
        <v/>
      </c>
      <c r="F38" s="302" t="str">
        <f>IF(ข้อมูลนร.1!C37="","",ข้อมูลนร.1!C37)</f>
        <v/>
      </c>
      <c r="G38" s="38" t="str">
        <f>IF(ข้อมูลนร.1!F37="","",ข้อมูลนร.1!F37&amp;ข้อมูลนร.1!G37&amp;"  "&amp;ข้อมูลนร.1!H37)</f>
        <v/>
      </c>
      <c r="H38" s="291" t="str">
        <f>IF(D38="","",ข้อมูลนร.1!I37)</f>
        <v/>
      </c>
      <c r="I38" s="149" t="str">
        <f>IF(D38="","",ข้อมูลนร.1!J37&amp;" / "&amp;ข้อมูลนร.1!K37)</f>
        <v/>
      </c>
      <c r="J38" s="290" t="str">
        <f>IF(D38="","",ข้อมูลนร.1!L37&amp;" หมู่ที่ "&amp;ข้อมูลนร.1!M37&amp;" ต."&amp;ข้อมูลนร.1!O37&amp;" อ."&amp;ข้อมูลนร.1!P37&amp;" จ."&amp;ข้อมูลนร.1!Q37)</f>
        <v/>
      </c>
      <c r="K38" s="10"/>
      <c r="L38" s="296"/>
    </row>
    <row r="39" spans="2:12" s="16" customFormat="1" ht="18" customHeight="1">
      <c r="B39" s="296"/>
      <c r="C39" s="10"/>
      <c r="D39" s="13" t="str">
        <f>IF(G39="","","33")</f>
        <v/>
      </c>
      <c r="E39" s="13" t="str">
        <f>IF(ข้อมูลนร.1!D38="","",ข้อมูลนร.1!D38)</f>
        <v/>
      </c>
      <c r="F39" s="302" t="str">
        <f>IF(ข้อมูลนร.1!C38="","",ข้อมูลนร.1!C38)</f>
        <v/>
      </c>
      <c r="G39" s="38" t="str">
        <f>IF(ข้อมูลนร.1!F38="","",ข้อมูลนร.1!F38&amp;ข้อมูลนร.1!G38&amp;"  "&amp;ข้อมูลนร.1!H38)</f>
        <v/>
      </c>
      <c r="H39" s="291" t="str">
        <f>IF(D39="","",ข้อมูลนร.1!I38)</f>
        <v/>
      </c>
      <c r="I39" s="149" t="str">
        <f>IF(D39="","",ข้อมูลนร.1!J38&amp;" / "&amp;ข้อมูลนร.1!K38)</f>
        <v/>
      </c>
      <c r="J39" s="290" t="str">
        <f>IF(D39="","",ข้อมูลนร.1!L38&amp;" หมู่ที่ "&amp;ข้อมูลนร.1!M38&amp;" ต."&amp;ข้อมูลนร.1!O38&amp;" อ."&amp;ข้อมูลนร.1!P38&amp;" จ."&amp;ข้อมูลนร.1!Q38)</f>
        <v/>
      </c>
      <c r="K39" s="10"/>
      <c r="L39" s="296"/>
    </row>
    <row r="40" spans="2:12" s="16" customFormat="1" ht="18" customHeight="1">
      <c r="B40" s="296"/>
      <c r="C40" s="10"/>
      <c r="D40" s="13" t="str">
        <f>IF(G40="","","34")</f>
        <v/>
      </c>
      <c r="E40" s="13" t="str">
        <f>IF(ข้อมูลนร.1!D39="","",ข้อมูลนร.1!D39)</f>
        <v/>
      </c>
      <c r="F40" s="302" t="str">
        <f>IF(ข้อมูลนร.1!C39="","",ข้อมูลนร.1!C39)</f>
        <v/>
      </c>
      <c r="G40" s="38" t="str">
        <f>IF(ข้อมูลนร.1!F39="","",ข้อมูลนร.1!F39&amp;ข้อมูลนร.1!G39&amp;"  "&amp;ข้อมูลนร.1!H39)</f>
        <v/>
      </c>
      <c r="H40" s="291" t="str">
        <f>IF(D40="","",ข้อมูลนร.1!I39)</f>
        <v/>
      </c>
      <c r="I40" s="149" t="str">
        <f>IF(D40="","",ข้อมูลนร.1!J39&amp;" / "&amp;ข้อมูลนร.1!K39)</f>
        <v/>
      </c>
      <c r="J40" s="290" t="str">
        <f>IF(D40="","",ข้อมูลนร.1!L39&amp;" หมู่ที่ "&amp;ข้อมูลนร.1!M39&amp;" ต."&amp;ข้อมูลนร.1!O39&amp;" อ."&amp;ข้อมูลนร.1!P39&amp;" จ."&amp;ข้อมูลนร.1!Q39)</f>
        <v/>
      </c>
      <c r="K40" s="10"/>
      <c r="L40" s="296"/>
    </row>
    <row r="41" spans="2:12" s="16" customFormat="1" ht="18" customHeight="1">
      <c r="B41" s="296"/>
      <c r="C41" s="10"/>
      <c r="D41" s="13" t="str">
        <f>IF(G41="","","35")</f>
        <v/>
      </c>
      <c r="E41" s="13" t="str">
        <f>IF(ข้อมูลนร.1!D40="","",ข้อมูลนร.1!D40)</f>
        <v/>
      </c>
      <c r="F41" s="302" t="str">
        <f>IF(ข้อมูลนร.1!C40="","",ข้อมูลนร.1!C40)</f>
        <v/>
      </c>
      <c r="G41" s="38" t="str">
        <f>IF(ข้อมูลนร.1!F40="","",ข้อมูลนร.1!F40&amp;ข้อมูลนร.1!G40&amp;"  "&amp;ข้อมูลนร.1!H40)</f>
        <v/>
      </c>
      <c r="H41" s="291" t="str">
        <f>IF(D41="","",ข้อมูลนร.1!I40)</f>
        <v/>
      </c>
      <c r="I41" s="149" t="str">
        <f>IF(D41="","",ข้อมูลนร.1!J40&amp;" / "&amp;ข้อมูลนร.1!K40)</f>
        <v/>
      </c>
      <c r="J41" s="290" t="str">
        <f>IF(D41="","",ข้อมูลนร.1!L40&amp;" หมู่ที่ "&amp;ข้อมูลนร.1!M40&amp;" ต."&amp;ข้อมูลนร.1!O40&amp;" อ."&amp;ข้อมูลนร.1!P40&amp;" จ."&amp;ข้อมูลนร.1!Q40)</f>
        <v/>
      </c>
      <c r="K41" s="10"/>
      <c r="L41" s="296"/>
    </row>
    <row r="42" spans="2:12" s="16" customFormat="1" ht="18" customHeight="1">
      <c r="B42" s="296"/>
      <c r="C42" s="10"/>
      <c r="D42" s="13" t="str">
        <f>IF(G42="","","36")</f>
        <v/>
      </c>
      <c r="E42" s="13" t="str">
        <f>IF(ข้อมูลนร.1!D41="","",ข้อมูลนร.1!D41)</f>
        <v/>
      </c>
      <c r="F42" s="302" t="str">
        <f>IF(ข้อมูลนร.1!C41="","",ข้อมูลนร.1!C41)</f>
        <v/>
      </c>
      <c r="G42" s="38" t="str">
        <f>IF(ข้อมูลนร.1!F41="","",ข้อมูลนร.1!F41&amp;ข้อมูลนร.1!G41&amp;"  "&amp;ข้อมูลนร.1!H41)</f>
        <v/>
      </c>
      <c r="H42" s="291" t="str">
        <f>IF(D42="","",ข้อมูลนร.1!I41)</f>
        <v/>
      </c>
      <c r="I42" s="149" t="str">
        <f>IF(D42="","",ข้อมูลนร.1!J41&amp;" / "&amp;ข้อมูลนร.1!K41)</f>
        <v/>
      </c>
      <c r="J42" s="290" t="str">
        <f>IF(D42="","",ข้อมูลนร.1!L41&amp;" หมู่ที่ "&amp;ข้อมูลนร.1!M41&amp;" ต."&amp;ข้อมูลนร.1!O41&amp;" อ."&amp;ข้อมูลนร.1!P41&amp;" จ."&amp;ข้อมูลนร.1!Q41)</f>
        <v/>
      </c>
      <c r="K42" s="10"/>
      <c r="L42" s="296"/>
    </row>
    <row r="43" spans="2:12" s="16" customFormat="1" ht="18" customHeight="1">
      <c r="B43" s="296"/>
      <c r="C43" s="10"/>
      <c r="D43" s="13" t="str">
        <f>IF(G43="","","37")</f>
        <v/>
      </c>
      <c r="E43" s="13" t="str">
        <f>IF(ข้อมูลนร.1!D42="","",ข้อมูลนร.1!D42)</f>
        <v/>
      </c>
      <c r="F43" s="302" t="str">
        <f>IF(ข้อมูลนร.1!C42="","",ข้อมูลนร.1!C42)</f>
        <v/>
      </c>
      <c r="G43" s="38" t="str">
        <f>IF(ข้อมูลนร.1!F42="","",ข้อมูลนร.1!F42&amp;ข้อมูลนร.1!G42&amp;"  "&amp;ข้อมูลนร.1!H42)</f>
        <v/>
      </c>
      <c r="H43" s="291" t="str">
        <f>IF(D43="","",ข้อมูลนร.1!I42)</f>
        <v/>
      </c>
      <c r="I43" s="149" t="str">
        <f>IF(D43="","",ข้อมูลนร.1!J42&amp;" / "&amp;ข้อมูลนร.1!K42)</f>
        <v/>
      </c>
      <c r="J43" s="290" t="str">
        <f>IF(D43="","",ข้อมูลนร.1!L42&amp;" หมู่ที่ "&amp;ข้อมูลนร.1!M42&amp;" ต."&amp;ข้อมูลนร.1!O42&amp;" อ."&amp;ข้อมูลนร.1!P42&amp;" จ."&amp;ข้อมูลนร.1!Q42)</f>
        <v/>
      </c>
      <c r="K43" s="10"/>
      <c r="L43" s="296"/>
    </row>
    <row r="44" spans="2:12" s="16" customFormat="1" ht="18" customHeight="1">
      <c r="B44" s="296"/>
      <c r="C44" s="10"/>
      <c r="D44" s="13" t="str">
        <f>IF(G44="","","38")</f>
        <v/>
      </c>
      <c r="E44" s="13" t="str">
        <f>IF(ข้อมูลนร.1!D43="","",ข้อมูลนร.1!D43)</f>
        <v/>
      </c>
      <c r="F44" s="302" t="str">
        <f>IF(ข้อมูลนร.1!C43="","",ข้อมูลนร.1!C43)</f>
        <v/>
      </c>
      <c r="G44" s="38" t="str">
        <f>IF(ข้อมูลนร.1!F43="","",ข้อมูลนร.1!F43&amp;ข้อมูลนร.1!G43&amp;"  "&amp;ข้อมูลนร.1!H43)</f>
        <v/>
      </c>
      <c r="H44" s="291" t="str">
        <f>IF(D44="","",ข้อมูลนร.1!I43)</f>
        <v/>
      </c>
      <c r="I44" s="149" t="str">
        <f>IF(D44="","",ข้อมูลนร.1!J43&amp;" / "&amp;ข้อมูลนร.1!K43)</f>
        <v/>
      </c>
      <c r="J44" s="290" t="str">
        <f>IF(D44="","",ข้อมูลนร.1!L43&amp;" หมู่ที่ "&amp;ข้อมูลนร.1!M43&amp;" ต."&amp;ข้อมูลนร.1!O43&amp;" อ."&amp;ข้อมูลนร.1!P43&amp;" จ."&amp;ข้อมูลนร.1!Q43)</f>
        <v/>
      </c>
      <c r="K44" s="10"/>
      <c r="L44" s="296"/>
    </row>
    <row r="45" spans="2:12" s="16" customFormat="1" ht="18" customHeight="1">
      <c r="B45" s="296"/>
      <c r="C45" s="10"/>
      <c r="D45" s="13" t="str">
        <f>IF(G45="","","39")</f>
        <v/>
      </c>
      <c r="E45" s="13" t="str">
        <f>IF(ข้อมูลนร.1!D44="","",ข้อมูลนร.1!D44)</f>
        <v/>
      </c>
      <c r="F45" s="302" t="str">
        <f>IF(ข้อมูลนร.1!C44="","",ข้อมูลนร.1!C44)</f>
        <v/>
      </c>
      <c r="G45" s="38" t="str">
        <f>IF(ข้อมูลนร.1!F44="","",ข้อมูลนร.1!F44&amp;ข้อมูลนร.1!G44&amp;"  "&amp;ข้อมูลนร.1!H44)</f>
        <v/>
      </c>
      <c r="H45" s="291" t="str">
        <f>IF(D45="","",ข้อมูลนร.1!I44)</f>
        <v/>
      </c>
      <c r="I45" s="149" t="str">
        <f>IF(D45="","",ข้อมูลนร.1!J44&amp;" / "&amp;ข้อมูลนร.1!K44)</f>
        <v/>
      </c>
      <c r="J45" s="290" t="str">
        <f>IF(D45="","",ข้อมูลนร.1!L44&amp;" หมู่ที่ "&amp;ข้อมูลนร.1!M44&amp;" ต."&amp;ข้อมูลนร.1!O44&amp;" อ."&amp;ข้อมูลนร.1!P44&amp;" จ."&amp;ข้อมูลนร.1!Q44)</f>
        <v/>
      </c>
      <c r="K45" s="10"/>
      <c r="L45" s="296"/>
    </row>
    <row r="46" spans="2:12" s="16" customFormat="1" ht="18" customHeight="1">
      <c r="B46" s="296"/>
      <c r="C46" s="10"/>
      <c r="D46" s="13" t="str">
        <f>IF(G46="","","40")</f>
        <v/>
      </c>
      <c r="E46" s="13" t="str">
        <f>IF(ข้อมูลนร.1!D45="","",ข้อมูลนร.1!D45)</f>
        <v/>
      </c>
      <c r="F46" s="302" t="str">
        <f>IF(ข้อมูลนร.1!C45="","",ข้อมูลนร.1!C45)</f>
        <v/>
      </c>
      <c r="G46" s="38" t="str">
        <f>IF(ข้อมูลนร.1!F45="","",ข้อมูลนร.1!F45&amp;ข้อมูลนร.1!G45&amp;"  "&amp;ข้อมูลนร.1!H45)</f>
        <v/>
      </c>
      <c r="H46" s="291" t="str">
        <f>IF(D46="","",ข้อมูลนร.1!I45)</f>
        <v/>
      </c>
      <c r="I46" s="149" t="str">
        <f>IF(D46="","",ข้อมูลนร.1!J45&amp;" / "&amp;ข้อมูลนร.1!K45)</f>
        <v/>
      </c>
      <c r="J46" s="290" t="str">
        <f>IF(D46="","",ข้อมูลนร.1!L45&amp;" หมู่ที่ "&amp;ข้อมูลนร.1!M45&amp;" ต."&amp;ข้อมูลนร.1!O45&amp;" อ."&amp;ข้อมูลนร.1!P45&amp;" จ."&amp;ข้อมูลนร.1!Q45)</f>
        <v/>
      </c>
      <c r="K46" s="10"/>
      <c r="L46" s="296"/>
    </row>
    <row r="47" spans="2:12">
      <c r="B47" s="42"/>
      <c r="C47" s="39"/>
      <c r="D47" s="39"/>
      <c r="E47" s="39"/>
      <c r="F47" s="39"/>
      <c r="G47" s="39"/>
      <c r="H47" s="40"/>
      <c r="I47" s="39"/>
      <c r="J47" s="39"/>
      <c r="K47" s="39"/>
      <c r="L47" s="42"/>
    </row>
    <row r="48" spans="2:12">
      <c r="B48" s="42"/>
      <c r="C48" s="42"/>
      <c r="D48" s="42"/>
      <c r="E48" s="42"/>
      <c r="F48" s="42"/>
      <c r="G48" s="42"/>
      <c r="H48" s="43"/>
      <c r="I48" s="42"/>
      <c r="J48" s="42"/>
      <c r="K48" s="42"/>
      <c r="L48" s="42"/>
    </row>
  </sheetData>
  <sheetProtection algorithmName="SHA-512" hashValue="Rb26wiflw9X8NXU30KQT21S2rMFLpbRqU53bRQzcSPN7OrWKO+Bx9iDiiWZFfjdMELts51SP7n/1IeO7dBIXoA==" saltValue="4ayo0F4JyB/fThSO1o7BpA==" spinCount="100000" sheet="1" objects="1" scenarios="1" formatCells="0"/>
  <mergeCells count="2">
    <mergeCell ref="D4:J4"/>
    <mergeCell ref="D3:J3"/>
  </mergeCells>
  <pageMargins left="0.31496062992125984" right="0" top="0.35433070866141736" bottom="0" header="0.11811023622047245" footer="0.11811023622047245"/>
  <pageSetup paperSize="9" orientation="portrait" horizontalDpi="4294967293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T48"/>
  <sheetViews>
    <sheetView showGridLines="0" showRowColHeaders="0" workbookViewId="0"/>
  </sheetViews>
  <sheetFormatPr defaultRowHeight="21"/>
  <cols>
    <col min="1" max="1" width="25.625" style="15" customWidth="1"/>
    <col min="2" max="3" width="4.625" style="15" customWidth="1"/>
    <col min="4" max="4" width="5" style="15" customWidth="1"/>
    <col min="5" max="5" width="23.25" style="15" customWidth="1"/>
    <col min="6" max="10" width="9.625" style="15" customWidth="1"/>
    <col min="11" max="11" width="14.25" style="15" customWidth="1"/>
    <col min="12" max="13" width="4.625" style="15" customWidth="1"/>
    <col min="14" max="16" width="9" style="15"/>
    <col min="17" max="20" width="9" style="15" customWidth="1"/>
    <col min="21" max="16384" width="9" style="15"/>
  </cols>
  <sheetData>
    <row r="1" spans="2:20"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</row>
    <row r="2" spans="2:20" ht="18" customHeight="1">
      <c r="B2" s="12"/>
      <c r="C2" s="11"/>
      <c r="D2" s="11"/>
      <c r="E2" s="11"/>
      <c r="F2" s="11"/>
      <c r="G2" s="11"/>
      <c r="H2" s="11"/>
      <c r="I2" s="11"/>
      <c r="J2" s="11"/>
      <c r="K2" s="11"/>
      <c r="L2" s="11"/>
      <c r="M2" s="12"/>
    </row>
    <row r="3" spans="2:20" s="16" customFormat="1" ht="20.100000000000001" customHeight="1">
      <c r="B3" s="379"/>
      <c r="C3" s="10"/>
      <c r="D3" s="767" t="s">
        <v>293</v>
      </c>
      <c r="E3" s="767"/>
      <c r="F3" s="767"/>
      <c r="G3" s="767"/>
      <c r="H3" s="767"/>
      <c r="I3" s="767"/>
      <c r="J3" s="767"/>
      <c r="K3" s="767"/>
      <c r="L3" s="278"/>
      <c r="M3" s="395"/>
      <c r="N3" s="333"/>
      <c r="O3" s="333"/>
      <c r="P3" s="333"/>
      <c r="Q3" s="333"/>
      <c r="R3" s="333"/>
      <c r="S3" s="333"/>
      <c r="T3" s="333"/>
    </row>
    <row r="4" spans="2:20" s="16" customFormat="1" ht="20.100000000000001" customHeight="1">
      <c r="B4" s="379"/>
      <c r="C4" s="10"/>
      <c r="D4" s="767" t="str">
        <f>"ชั้น"&amp;ข้อมูลพื้นฐาน!T6 &amp;"        "&amp; "ภาคเรียนที่ " &amp;" " &amp;ข้อมูลพื้นฐาน!T5&amp;"       "&amp; "ปีการศึกษา" &amp;"  "&amp; ข้อมูลพื้นฐาน!X5</f>
        <v>ชั้นมัธยมศึกษาปีที่  1        ภาคเรียนที่  1       ปีการศึกษา  2566</v>
      </c>
      <c r="E4" s="767"/>
      <c r="F4" s="767"/>
      <c r="G4" s="767"/>
      <c r="H4" s="767"/>
      <c r="I4" s="767"/>
      <c r="J4" s="767"/>
      <c r="K4" s="767"/>
      <c r="L4" s="278"/>
      <c r="M4" s="395"/>
      <c r="N4" s="333"/>
      <c r="O4" s="333"/>
      <c r="P4" s="333"/>
      <c r="Q4" s="333"/>
      <c r="R4" s="333"/>
      <c r="S4" s="333"/>
      <c r="T4" s="333"/>
    </row>
    <row r="5" spans="2:20" ht="3.95" customHeight="1">
      <c r="B5" s="12"/>
      <c r="C5" s="11"/>
      <c r="D5" s="280"/>
      <c r="E5" s="280"/>
      <c r="F5" s="280"/>
      <c r="G5" s="280"/>
      <c r="H5" s="280"/>
      <c r="I5" s="280"/>
      <c r="J5" s="280"/>
      <c r="K5" s="280"/>
      <c r="L5" s="280"/>
      <c r="M5" s="396"/>
      <c r="N5" s="54"/>
      <c r="O5" s="54"/>
      <c r="P5" s="54"/>
      <c r="Q5" s="54"/>
      <c r="R5" s="54"/>
      <c r="S5" s="54"/>
      <c r="T5" s="54"/>
    </row>
    <row r="6" spans="2:20" s="16" customFormat="1" ht="42.75" customHeight="1">
      <c r="B6" s="379"/>
      <c r="C6" s="10"/>
      <c r="D6" s="370" t="s">
        <v>32</v>
      </c>
      <c r="E6" s="370" t="s">
        <v>34</v>
      </c>
      <c r="F6" s="370" t="str">
        <f>IF(พัฒนาผู้เรียน!F6="","",พัฒนาผู้เรียน!F6)</f>
        <v>แนะแนว</v>
      </c>
      <c r="G6" s="370" t="str">
        <f>IF(พัฒนาผู้เรียน!G6="","",พัฒนาผู้เรียน!G6)</f>
        <v>ลูกเสือ/เนตรนารี</v>
      </c>
      <c r="H6" s="370" t="str">
        <f>IF(พัฒนาผู้เรียน!H6="","",พัฒนาผู้เรียน!H6)</f>
        <v>ชุมนุม</v>
      </c>
      <c r="I6" s="352" t="str">
        <f>IF(พัฒนาผู้เรียน!I6="","",พัฒนาผู้เรียน!I6)</f>
        <v>เพื่อสังคมและสาธารณประโยชน์</v>
      </c>
      <c r="J6" s="370" t="str">
        <f>IF(พัฒนาผู้เรียน!J6="","",พัฒนาผู้เรียน!J6)</f>
        <v>ผลการประเมิน</v>
      </c>
      <c r="K6" s="370" t="str">
        <f>IF(พัฒนาผู้เรียน!K6="","",พัฒนาผู้เรียน!K6)</f>
        <v>ชื่อชุมนุม</v>
      </c>
      <c r="L6" s="353"/>
      <c r="M6" s="379"/>
    </row>
    <row r="7" spans="2:20" s="16" customFormat="1" ht="17.45" customHeight="1">
      <c r="B7" s="379"/>
      <c r="C7" s="10"/>
      <c r="D7" s="13" t="str">
        <f>IF(ข้อมูลนร.2!D7="","",ข้อมูลนร.2!D7)</f>
        <v>1</v>
      </c>
      <c r="E7" s="37" t="str">
        <f>IF(ข้อมูลนร.2!G7="","",ข้อมูลนร.2!G7)</f>
        <v>เด็กชายเหลือง  ดอทคอม</v>
      </c>
      <c r="F7" s="18" t="str">
        <f>IF(พัฒนาผู้เรียน!F7="","",พัฒนาผู้เรียน!F7)</f>
        <v>ผ่าน</v>
      </c>
      <c r="G7" s="18" t="str">
        <f>IF(พัฒนาผู้เรียน!G7="","",พัฒนาผู้เรียน!G7)</f>
        <v>ผ่าน</v>
      </c>
      <c r="H7" s="18" t="str">
        <f>IF(พัฒนาผู้เรียน!H7="","",พัฒนาผู้เรียน!H7)</f>
        <v>ผ่าน</v>
      </c>
      <c r="I7" s="18" t="str">
        <f>IF(พัฒนาผู้เรียน!I7="","",พัฒนาผู้เรียน!I7)</f>
        <v>ผ่าน</v>
      </c>
      <c r="J7" s="18" t="str">
        <f>IF(พัฒนาผู้เรียน!J7="","",พัฒนาผู้เรียน!J7)</f>
        <v>ผ่าน</v>
      </c>
      <c r="K7" s="18" t="str">
        <f>IF(พัฒนาผู้เรียน!K7="","",พัฒนาผู้เรียน!K7)</f>
        <v/>
      </c>
      <c r="L7" s="354"/>
      <c r="M7" s="379"/>
    </row>
    <row r="8" spans="2:20" s="16" customFormat="1" ht="17.45" customHeight="1">
      <c r="B8" s="379"/>
      <c r="C8" s="10"/>
      <c r="D8" s="13" t="str">
        <f>IF(ข้อมูลนร.2!D8="","",ข้อมูลนร.2!D8)</f>
        <v>2</v>
      </c>
      <c r="E8" s="37" t="str">
        <f>IF(ข้อมูลนร.2!G8="","",ข้อมูลนร.2!G8)</f>
        <v>เด็กชายชมพู  ดอทคอม</v>
      </c>
      <c r="F8" s="18" t="str">
        <f>IF(พัฒนาผู้เรียน!F8="","",พัฒนาผู้เรียน!F8)</f>
        <v>ผ่าน</v>
      </c>
      <c r="G8" s="18" t="str">
        <f>IF(พัฒนาผู้เรียน!G8="","",พัฒนาผู้เรียน!G8)</f>
        <v>ผ่าน</v>
      </c>
      <c r="H8" s="18" t="str">
        <f>IF(พัฒนาผู้เรียน!H8="","",พัฒนาผู้เรียน!H8)</f>
        <v>ผ่าน</v>
      </c>
      <c r="I8" s="18" t="str">
        <f>IF(พัฒนาผู้เรียน!I8="","",พัฒนาผู้เรียน!I8)</f>
        <v>ผ่าน</v>
      </c>
      <c r="J8" s="18" t="str">
        <f>IF(พัฒนาผู้เรียน!J8="","",พัฒนาผู้เรียน!J8)</f>
        <v>ผ่าน</v>
      </c>
      <c r="K8" s="18" t="str">
        <f>IF(พัฒนาผู้เรียน!K8="","",พัฒนาผู้เรียน!K8)</f>
        <v/>
      </c>
      <c r="L8" s="354"/>
      <c r="M8" s="379"/>
    </row>
    <row r="9" spans="2:20" s="16" customFormat="1" ht="17.45" customHeight="1">
      <c r="B9" s="379"/>
      <c r="C9" s="10"/>
      <c r="D9" s="13" t="str">
        <f>IF(ข้อมูลนร.2!D9="","",ข้อมูลนร.2!D9)</f>
        <v>3</v>
      </c>
      <c r="E9" s="37" t="str">
        <f>IF(ข้อมูลนร.2!G9="","",ข้อมูลนร.2!G9)</f>
        <v>เด็กชายเขียว  ดอทคอม</v>
      </c>
      <c r="F9" s="18" t="str">
        <f>IF(พัฒนาผู้เรียน!F9="","",พัฒนาผู้เรียน!F9)</f>
        <v>ผ่าน</v>
      </c>
      <c r="G9" s="18" t="str">
        <f>IF(พัฒนาผู้เรียน!G9="","",พัฒนาผู้เรียน!G9)</f>
        <v>ผ่าน</v>
      </c>
      <c r="H9" s="18" t="str">
        <f>IF(พัฒนาผู้เรียน!H9="","",พัฒนาผู้เรียน!H9)</f>
        <v>ผ่าน</v>
      </c>
      <c r="I9" s="18" t="str">
        <f>IF(พัฒนาผู้เรียน!I9="","",พัฒนาผู้เรียน!I9)</f>
        <v>ผ่าน</v>
      </c>
      <c r="J9" s="18" t="str">
        <f>IF(พัฒนาผู้เรียน!J9="","",พัฒนาผู้เรียน!J9)</f>
        <v>ผ่าน</v>
      </c>
      <c r="K9" s="18" t="str">
        <f>IF(พัฒนาผู้เรียน!K9="","",พัฒนาผู้เรียน!K9)</f>
        <v/>
      </c>
      <c r="L9" s="354"/>
      <c r="M9" s="379"/>
    </row>
    <row r="10" spans="2:20" s="16" customFormat="1" ht="17.45" customHeight="1">
      <c r="B10" s="379"/>
      <c r="C10" s="10"/>
      <c r="D10" s="13" t="str">
        <f>IF(ข้อมูลนร.2!D10="","",ข้อมูลนร.2!D10)</f>
        <v/>
      </c>
      <c r="E10" s="37" t="str">
        <f>IF(ข้อมูลนร.2!G10="","",ข้อมูลนร.2!G10)</f>
        <v/>
      </c>
      <c r="F10" s="18" t="str">
        <f>IF(พัฒนาผู้เรียน!F10="","",พัฒนาผู้เรียน!F10)</f>
        <v/>
      </c>
      <c r="G10" s="18" t="str">
        <f>IF(พัฒนาผู้เรียน!G10="","",พัฒนาผู้เรียน!G10)</f>
        <v/>
      </c>
      <c r="H10" s="18" t="str">
        <f>IF(พัฒนาผู้เรียน!H10="","",พัฒนาผู้เรียน!H10)</f>
        <v/>
      </c>
      <c r="I10" s="18" t="str">
        <f>IF(พัฒนาผู้เรียน!I10="","",พัฒนาผู้เรียน!I10)</f>
        <v/>
      </c>
      <c r="J10" s="18" t="str">
        <f>IF(พัฒนาผู้เรียน!J10="","",พัฒนาผู้เรียน!J10)</f>
        <v/>
      </c>
      <c r="K10" s="18" t="str">
        <f>IF(พัฒนาผู้เรียน!K10="","",พัฒนาผู้เรียน!K10)</f>
        <v/>
      </c>
      <c r="L10" s="354"/>
      <c r="M10" s="379"/>
    </row>
    <row r="11" spans="2:20" s="16" customFormat="1" ht="17.45" customHeight="1">
      <c r="B11" s="379"/>
      <c r="C11" s="10"/>
      <c r="D11" s="13" t="str">
        <f>IF(ข้อมูลนร.2!D11="","",ข้อมูลนร.2!D11)</f>
        <v/>
      </c>
      <c r="E11" s="37" t="str">
        <f>IF(ข้อมูลนร.2!G11="","",ข้อมูลนร.2!G11)</f>
        <v/>
      </c>
      <c r="F11" s="18" t="str">
        <f>IF(พัฒนาผู้เรียน!F11="","",พัฒนาผู้เรียน!F11)</f>
        <v/>
      </c>
      <c r="G11" s="18" t="str">
        <f>IF(พัฒนาผู้เรียน!G11="","",พัฒนาผู้เรียน!G11)</f>
        <v/>
      </c>
      <c r="H11" s="18" t="str">
        <f>IF(พัฒนาผู้เรียน!H11="","",พัฒนาผู้เรียน!H11)</f>
        <v/>
      </c>
      <c r="I11" s="18" t="str">
        <f>IF(พัฒนาผู้เรียน!I11="","",พัฒนาผู้เรียน!I11)</f>
        <v/>
      </c>
      <c r="J11" s="18" t="str">
        <f>IF(พัฒนาผู้เรียน!J11="","",พัฒนาผู้เรียน!J11)</f>
        <v/>
      </c>
      <c r="K11" s="18" t="str">
        <f>IF(พัฒนาผู้เรียน!K11="","",พัฒนาผู้เรียน!K11)</f>
        <v/>
      </c>
      <c r="L11" s="354"/>
      <c r="M11" s="379"/>
    </row>
    <row r="12" spans="2:20" s="16" customFormat="1" ht="17.45" customHeight="1">
      <c r="B12" s="379"/>
      <c r="C12" s="10"/>
      <c r="D12" s="13" t="str">
        <f>IF(ข้อมูลนร.2!D12="","",ข้อมูลนร.2!D12)</f>
        <v/>
      </c>
      <c r="E12" s="37" t="str">
        <f>IF(ข้อมูลนร.2!G12="","",ข้อมูลนร.2!G12)</f>
        <v/>
      </c>
      <c r="F12" s="18" t="str">
        <f>IF(พัฒนาผู้เรียน!F12="","",พัฒนาผู้เรียน!F12)</f>
        <v/>
      </c>
      <c r="G12" s="18" t="str">
        <f>IF(พัฒนาผู้เรียน!G12="","",พัฒนาผู้เรียน!G12)</f>
        <v/>
      </c>
      <c r="H12" s="18" t="str">
        <f>IF(พัฒนาผู้เรียน!H12="","",พัฒนาผู้เรียน!H12)</f>
        <v/>
      </c>
      <c r="I12" s="18" t="str">
        <f>IF(พัฒนาผู้เรียน!I12="","",พัฒนาผู้เรียน!I12)</f>
        <v/>
      </c>
      <c r="J12" s="18" t="str">
        <f>IF(พัฒนาผู้เรียน!J12="","",พัฒนาผู้เรียน!J12)</f>
        <v/>
      </c>
      <c r="K12" s="18" t="str">
        <f>IF(พัฒนาผู้เรียน!K12="","",พัฒนาผู้เรียน!K12)</f>
        <v/>
      </c>
      <c r="L12" s="354"/>
      <c r="M12" s="379"/>
    </row>
    <row r="13" spans="2:20" s="16" customFormat="1" ht="17.45" customHeight="1">
      <c r="B13" s="379"/>
      <c r="C13" s="10"/>
      <c r="D13" s="13" t="str">
        <f>IF(ข้อมูลนร.2!D13="","",ข้อมูลนร.2!D13)</f>
        <v/>
      </c>
      <c r="E13" s="37" t="str">
        <f>IF(ข้อมูลนร.2!G13="","",ข้อมูลนร.2!G13)</f>
        <v/>
      </c>
      <c r="F13" s="18" t="str">
        <f>IF(พัฒนาผู้เรียน!F13="","",พัฒนาผู้เรียน!F13)</f>
        <v/>
      </c>
      <c r="G13" s="18" t="str">
        <f>IF(พัฒนาผู้เรียน!G13="","",พัฒนาผู้เรียน!G13)</f>
        <v/>
      </c>
      <c r="H13" s="18" t="str">
        <f>IF(พัฒนาผู้เรียน!H13="","",พัฒนาผู้เรียน!H13)</f>
        <v/>
      </c>
      <c r="I13" s="18" t="str">
        <f>IF(พัฒนาผู้เรียน!I13="","",พัฒนาผู้เรียน!I13)</f>
        <v/>
      </c>
      <c r="J13" s="18" t="str">
        <f>IF(พัฒนาผู้เรียน!J13="","",พัฒนาผู้เรียน!J13)</f>
        <v/>
      </c>
      <c r="K13" s="18" t="str">
        <f>IF(พัฒนาผู้เรียน!K13="","",พัฒนาผู้เรียน!K13)</f>
        <v/>
      </c>
      <c r="L13" s="354"/>
      <c r="M13" s="379"/>
    </row>
    <row r="14" spans="2:20" s="16" customFormat="1" ht="17.45" customHeight="1">
      <c r="B14" s="379"/>
      <c r="C14" s="10"/>
      <c r="D14" s="13" t="str">
        <f>IF(ข้อมูลนร.2!D14="","",ข้อมูลนร.2!D14)</f>
        <v/>
      </c>
      <c r="E14" s="37" t="str">
        <f>IF(ข้อมูลนร.2!G14="","",ข้อมูลนร.2!G14)</f>
        <v/>
      </c>
      <c r="F14" s="18" t="str">
        <f>IF(พัฒนาผู้เรียน!F14="","",พัฒนาผู้เรียน!F14)</f>
        <v/>
      </c>
      <c r="G14" s="18" t="str">
        <f>IF(พัฒนาผู้เรียน!G14="","",พัฒนาผู้เรียน!G14)</f>
        <v/>
      </c>
      <c r="H14" s="18" t="str">
        <f>IF(พัฒนาผู้เรียน!H14="","",พัฒนาผู้เรียน!H14)</f>
        <v/>
      </c>
      <c r="I14" s="18" t="str">
        <f>IF(พัฒนาผู้เรียน!I14="","",พัฒนาผู้เรียน!I14)</f>
        <v/>
      </c>
      <c r="J14" s="18" t="str">
        <f>IF(พัฒนาผู้เรียน!J14="","",พัฒนาผู้เรียน!J14)</f>
        <v/>
      </c>
      <c r="K14" s="18" t="str">
        <f>IF(พัฒนาผู้เรียน!K14="","",พัฒนาผู้เรียน!K14)</f>
        <v/>
      </c>
      <c r="L14" s="354"/>
      <c r="M14" s="379"/>
    </row>
    <row r="15" spans="2:20" s="16" customFormat="1" ht="17.45" customHeight="1">
      <c r="B15" s="379"/>
      <c r="C15" s="10"/>
      <c r="D15" s="13" t="str">
        <f>IF(ข้อมูลนร.2!D15="","",ข้อมูลนร.2!D15)</f>
        <v/>
      </c>
      <c r="E15" s="37" t="str">
        <f>IF(ข้อมูลนร.2!G15="","",ข้อมูลนร.2!G15)</f>
        <v/>
      </c>
      <c r="F15" s="18" t="str">
        <f>IF(พัฒนาผู้เรียน!F15="","",พัฒนาผู้เรียน!F15)</f>
        <v/>
      </c>
      <c r="G15" s="18" t="str">
        <f>IF(พัฒนาผู้เรียน!G15="","",พัฒนาผู้เรียน!G15)</f>
        <v/>
      </c>
      <c r="H15" s="18" t="str">
        <f>IF(พัฒนาผู้เรียน!H15="","",พัฒนาผู้เรียน!H15)</f>
        <v/>
      </c>
      <c r="I15" s="18" t="str">
        <f>IF(พัฒนาผู้เรียน!I15="","",พัฒนาผู้เรียน!I15)</f>
        <v/>
      </c>
      <c r="J15" s="18" t="str">
        <f>IF(พัฒนาผู้เรียน!J15="","",พัฒนาผู้เรียน!J15)</f>
        <v/>
      </c>
      <c r="K15" s="18" t="str">
        <f>IF(พัฒนาผู้เรียน!K15="","",พัฒนาผู้เรียน!K15)</f>
        <v/>
      </c>
      <c r="L15" s="354"/>
      <c r="M15" s="379"/>
    </row>
    <row r="16" spans="2:20" s="16" customFormat="1" ht="17.45" customHeight="1">
      <c r="B16" s="379"/>
      <c r="C16" s="10"/>
      <c r="D16" s="13" t="str">
        <f>IF(ข้อมูลนร.2!D16="","",ข้อมูลนร.2!D16)</f>
        <v/>
      </c>
      <c r="E16" s="37" t="str">
        <f>IF(ข้อมูลนร.2!G16="","",ข้อมูลนร.2!G16)</f>
        <v/>
      </c>
      <c r="F16" s="18" t="str">
        <f>IF(พัฒนาผู้เรียน!F16="","",พัฒนาผู้เรียน!F16)</f>
        <v/>
      </c>
      <c r="G16" s="18" t="str">
        <f>IF(พัฒนาผู้เรียน!G16="","",พัฒนาผู้เรียน!G16)</f>
        <v/>
      </c>
      <c r="H16" s="18" t="str">
        <f>IF(พัฒนาผู้เรียน!H16="","",พัฒนาผู้เรียน!H16)</f>
        <v/>
      </c>
      <c r="I16" s="18" t="str">
        <f>IF(พัฒนาผู้เรียน!I16="","",พัฒนาผู้เรียน!I16)</f>
        <v/>
      </c>
      <c r="J16" s="18" t="str">
        <f>IF(พัฒนาผู้เรียน!J16="","",พัฒนาผู้เรียน!J16)</f>
        <v/>
      </c>
      <c r="K16" s="18" t="str">
        <f>IF(พัฒนาผู้เรียน!K16="","",พัฒนาผู้เรียน!K16)</f>
        <v/>
      </c>
      <c r="L16" s="354"/>
      <c r="M16" s="379"/>
    </row>
    <row r="17" spans="2:13" s="16" customFormat="1" ht="17.45" customHeight="1">
      <c r="B17" s="379"/>
      <c r="C17" s="10"/>
      <c r="D17" s="13" t="str">
        <f>IF(ข้อมูลนร.2!D17="","",ข้อมูลนร.2!D17)</f>
        <v/>
      </c>
      <c r="E17" s="37" t="str">
        <f>IF(ข้อมูลนร.2!G17="","",ข้อมูลนร.2!G17)</f>
        <v/>
      </c>
      <c r="F17" s="18" t="str">
        <f>IF(พัฒนาผู้เรียน!F17="","",พัฒนาผู้เรียน!F17)</f>
        <v/>
      </c>
      <c r="G17" s="18" t="str">
        <f>IF(พัฒนาผู้เรียน!G17="","",พัฒนาผู้เรียน!G17)</f>
        <v/>
      </c>
      <c r="H17" s="18" t="str">
        <f>IF(พัฒนาผู้เรียน!H17="","",พัฒนาผู้เรียน!H17)</f>
        <v/>
      </c>
      <c r="I17" s="18" t="str">
        <f>IF(พัฒนาผู้เรียน!I17="","",พัฒนาผู้เรียน!I17)</f>
        <v/>
      </c>
      <c r="J17" s="18" t="str">
        <f>IF(พัฒนาผู้เรียน!J17="","",พัฒนาผู้เรียน!J17)</f>
        <v/>
      </c>
      <c r="K17" s="18" t="str">
        <f>IF(พัฒนาผู้เรียน!K17="","",พัฒนาผู้เรียน!K17)</f>
        <v/>
      </c>
      <c r="L17" s="354"/>
      <c r="M17" s="379"/>
    </row>
    <row r="18" spans="2:13" s="16" customFormat="1" ht="17.45" customHeight="1">
      <c r="B18" s="379"/>
      <c r="C18" s="10"/>
      <c r="D18" s="13" t="str">
        <f>IF(ข้อมูลนร.2!D18="","",ข้อมูลนร.2!D18)</f>
        <v/>
      </c>
      <c r="E18" s="37" t="str">
        <f>IF(ข้อมูลนร.2!G18="","",ข้อมูลนร.2!G18)</f>
        <v/>
      </c>
      <c r="F18" s="18" t="str">
        <f>IF(พัฒนาผู้เรียน!F18="","",พัฒนาผู้เรียน!F18)</f>
        <v/>
      </c>
      <c r="G18" s="18" t="str">
        <f>IF(พัฒนาผู้เรียน!G18="","",พัฒนาผู้เรียน!G18)</f>
        <v/>
      </c>
      <c r="H18" s="18" t="str">
        <f>IF(พัฒนาผู้เรียน!H18="","",พัฒนาผู้เรียน!H18)</f>
        <v/>
      </c>
      <c r="I18" s="18" t="str">
        <f>IF(พัฒนาผู้เรียน!I18="","",พัฒนาผู้เรียน!I18)</f>
        <v/>
      </c>
      <c r="J18" s="18" t="str">
        <f>IF(พัฒนาผู้เรียน!J18="","",พัฒนาผู้เรียน!J18)</f>
        <v/>
      </c>
      <c r="K18" s="18" t="str">
        <f>IF(พัฒนาผู้เรียน!K18="","",พัฒนาผู้เรียน!K18)</f>
        <v/>
      </c>
      <c r="L18" s="354"/>
      <c r="M18" s="379"/>
    </row>
    <row r="19" spans="2:13" s="16" customFormat="1" ht="17.45" customHeight="1">
      <c r="B19" s="379"/>
      <c r="C19" s="10"/>
      <c r="D19" s="13" t="str">
        <f>IF(ข้อมูลนร.2!D19="","",ข้อมูลนร.2!D19)</f>
        <v/>
      </c>
      <c r="E19" s="37" t="str">
        <f>IF(ข้อมูลนร.2!G19="","",ข้อมูลนร.2!G19)</f>
        <v/>
      </c>
      <c r="F19" s="18" t="str">
        <f>IF(พัฒนาผู้เรียน!F19="","",พัฒนาผู้เรียน!F19)</f>
        <v/>
      </c>
      <c r="G19" s="18" t="str">
        <f>IF(พัฒนาผู้เรียน!G19="","",พัฒนาผู้เรียน!G19)</f>
        <v/>
      </c>
      <c r="H19" s="18" t="str">
        <f>IF(พัฒนาผู้เรียน!H19="","",พัฒนาผู้เรียน!H19)</f>
        <v/>
      </c>
      <c r="I19" s="18" t="str">
        <f>IF(พัฒนาผู้เรียน!I19="","",พัฒนาผู้เรียน!I19)</f>
        <v/>
      </c>
      <c r="J19" s="18" t="str">
        <f>IF(พัฒนาผู้เรียน!J19="","",พัฒนาผู้เรียน!J19)</f>
        <v/>
      </c>
      <c r="K19" s="18" t="str">
        <f>IF(พัฒนาผู้เรียน!K19="","",พัฒนาผู้เรียน!K19)</f>
        <v/>
      </c>
      <c r="L19" s="354"/>
      <c r="M19" s="379"/>
    </row>
    <row r="20" spans="2:13" s="16" customFormat="1" ht="17.45" customHeight="1">
      <c r="B20" s="379"/>
      <c r="C20" s="10"/>
      <c r="D20" s="13" t="str">
        <f>IF(ข้อมูลนร.2!D20="","",ข้อมูลนร.2!D20)</f>
        <v/>
      </c>
      <c r="E20" s="37" t="str">
        <f>IF(ข้อมูลนร.2!G20="","",ข้อมูลนร.2!G20)</f>
        <v/>
      </c>
      <c r="F20" s="18" t="str">
        <f>IF(พัฒนาผู้เรียน!F20="","",พัฒนาผู้เรียน!F20)</f>
        <v/>
      </c>
      <c r="G20" s="18" t="str">
        <f>IF(พัฒนาผู้เรียน!G20="","",พัฒนาผู้เรียน!G20)</f>
        <v/>
      </c>
      <c r="H20" s="18" t="str">
        <f>IF(พัฒนาผู้เรียน!H20="","",พัฒนาผู้เรียน!H20)</f>
        <v/>
      </c>
      <c r="I20" s="18" t="str">
        <f>IF(พัฒนาผู้เรียน!I20="","",พัฒนาผู้เรียน!I20)</f>
        <v/>
      </c>
      <c r="J20" s="18" t="str">
        <f>IF(พัฒนาผู้เรียน!J20="","",พัฒนาผู้เรียน!J20)</f>
        <v/>
      </c>
      <c r="K20" s="18" t="str">
        <f>IF(พัฒนาผู้เรียน!K20="","",พัฒนาผู้เรียน!K20)</f>
        <v/>
      </c>
      <c r="L20" s="354"/>
      <c r="M20" s="379"/>
    </row>
    <row r="21" spans="2:13" s="16" customFormat="1" ht="17.45" customHeight="1">
      <c r="B21" s="379"/>
      <c r="C21" s="10"/>
      <c r="D21" s="13" t="str">
        <f>IF(ข้อมูลนร.2!D21="","",ข้อมูลนร.2!D21)</f>
        <v/>
      </c>
      <c r="E21" s="37" t="str">
        <f>IF(ข้อมูลนร.2!G21="","",ข้อมูลนร.2!G21)</f>
        <v/>
      </c>
      <c r="F21" s="18" t="str">
        <f>IF(พัฒนาผู้เรียน!F21="","",พัฒนาผู้เรียน!F21)</f>
        <v/>
      </c>
      <c r="G21" s="18" t="str">
        <f>IF(พัฒนาผู้เรียน!G21="","",พัฒนาผู้เรียน!G21)</f>
        <v/>
      </c>
      <c r="H21" s="18" t="str">
        <f>IF(พัฒนาผู้เรียน!H21="","",พัฒนาผู้เรียน!H21)</f>
        <v/>
      </c>
      <c r="I21" s="18" t="str">
        <f>IF(พัฒนาผู้เรียน!I21="","",พัฒนาผู้เรียน!I21)</f>
        <v/>
      </c>
      <c r="J21" s="18" t="str">
        <f>IF(พัฒนาผู้เรียน!J21="","",พัฒนาผู้เรียน!J21)</f>
        <v/>
      </c>
      <c r="K21" s="18" t="str">
        <f>IF(พัฒนาผู้เรียน!K21="","",พัฒนาผู้เรียน!K21)</f>
        <v/>
      </c>
      <c r="L21" s="354"/>
      <c r="M21" s="379"/>
    </row>
    <row r="22" spans="2:13" s="16" customFormat="1" ht="17.45" customHeight="1">
      <c r="B22" s="379"/>
      <c r="C22" s="10"/>
      <c r="D22" s="13" t="str">
        <f>IF(ข้อมูลนร.2!D22="","",ข้อมูลนร.2!D22)</f>
        <v/>
      </c>
      <c r="E22" s="37" t="str">
        <f>IF(ข้อมูลนร.2!G22="","",ข้อมูลนร.2!G22)</f>
        <v/>
      </c>
      <c r="F22" s="18" t="str">
        <f>IF(พัฒนาผู้เรียน!F22="","",พัฒนาผู้เรียน!F22)</f>
        <v/>
      </c>
      <c r="G22" s="18" t="str">
        <f>IF(พัฒนาผู้เรียน!G22="","",พัฒนาผู้เรียน!G22)</f>
        <v/>
      </c>
      <c r="H22" s="18" t="str">
        <f>IF(พัฒนาผู้เรียน!H22="","",พัฒนาผู้เรียน!H22)</f>
        <v/>
      </c>
      <c r="I22" s="18" t="str">
        <f>IF(พัฒนาผู้เรียน!I22="","",พัฒนาผู้เรียน!I22)</f>
        <v/>
      </c>
      <c r="J22" s="18" t="str">
        <f>IF(พัฒนาผู้เรียน!J22="","",พัฒนาผู้เรียน!J22)</f>
        <v/>
      </c>
      <c r="K22" s="18" t="str">
        <f>IF(พัฒนาผู้เรียน!K22="","",พัฒนาผู้เรียน!K22)</f>
        <v/>
      </c>
      <c r="L22" s="354"/>
      <c r="M22" s="379"/>
    </row>
    <row r="23" spans="2:13" s="16" customFormat="1" ht="17.45" customHeight="1">
      <c r="B23" s="379"/>
      <c r="C23" s="10"/>
      <c r="D23" s="13" t="str">
        <f>IF(ข้อมูลนร.2!D23="","",ข้อมูลนร.2!D23)</f>
        <v/>
      </c>
      <c r="E23" s="37" t="str">
        <f>IF(ข้อมูลนร.2!G23="","",ข้อมูลนร.2!G23)</f>
        <v/>
      </c>
      <c r="F23" s="18" t="str">
        <f>IF(พัฒนาผู้เรียน!F23="","",พัฒนาผู้เรียน!F23)</f>
        <v/>
      </c>
      <c r="G23" s="18" t="str">
        <f>IF(พัฒนาผู้เรียน!G23="","",พัฒนาผู้เรียน!G23)</f>
        <v/>
      </c>
      <c r="H23" s="18" t="str">
        <f>IF(พัฒนาผู้เรียน!H23="","",พัฒนาผู้เรียน!H23)</f>
        <v/>
      </c>
      <c r="I23" s="18" t="str">
        <f>IF(พัฒนาผู้เรียน!I23="","",พัฒนาผู้เรียน!I23)</f>
        <v/>
      </c>
      <c r="J23" s="18" t="str">
        <f>IF(พัฒนาผู้เรียน!J23="","",พัฒนาผู้เรียน!J23)</f>
        <v/>
      </c>
      <c r="K23" s="18" t="str">
        <f>IF(พัฒนาผู้เรียน!K23="","",พัฒนาผู้เรียน!K23)</f>
        <v/>
      </c>
      <c r="L23" s="354"/>
      <c r="M23" s="379"/>
    </row>
    <row r="24" spans="2:13" s="16" customFormat="1" ht="17.45" customHeight="1">
      <c r="B24" s="379"/>
      <c r="C24" s="10"/>
      <c r="D24" s="13" t="str">
        <f>IF(ข้อมูลนร.2!D24="","",ข้อมูลนร.2!D24)</f>
        <v/>
      </c>
      <c r="E24" s="37" t="str">
        <f>IF(ข้อมูลนร.2!G24="","",ข้อมูลนร.2!G24)</f>
        <v/>
      </c>
      <c r="F24" s="18" t="str">
        <f>IF(พัฒนาผู้เรียน!F24="","",พัฒนาผู้เรียน!F24)</f>
        <v/>
      </c>
      <c r="G24" s="18" t="str">
        <f>IF(พัฒนาผู้เรียน!G24="","",พัฒนาผู้เรียน!G24)</f>
        <v/>
      </c>
      <c r="H24" s="18" t="str">
        <f>IF(พัฒนาผู้เรียน!H24="","",พัฒนาผู้เรียน!H24)</f>
        <v/>
      </c>
      <c r="I24" s="18" t="str">
        <f>IF(พัฒนาผู้เรียน!I24="","",พัฒนาผู้เรียน!I24)</f>
        <v/>
      </c>
      <c r="J24" s="18" t="str">
        <f>IF(พัฒนาผู้เรียน!J24="","",พัฒนาผู้เรียน!J24)</f>
        <v/>
      </c>
      <c r="K24" s="18" t="str">
        <f>IF(พัฒนาผู้เรียน!K24="","",พัฒนาผู้เรียน!K24)</f>
        <v/>
      </c>
      <c r="L24" s="354"/>
      <c r="M24" s="379"/>
    </row>
    <row r="25" spans="2:13" s="16" customFormat="1" ht="17.45" customHeight="1">
      <c r="B25" s="379"/>
      <c r="C25" s="10"/>
      <c r="D25" s="13" t="str">
        <f>IF(ข้อมูลนร.2!D25="","",ข้อมูลนร.2!D25)</f>
        <v/>
      </c>
      <c r="E25" s="37" t="str">
        <f>IF(ข้อมูลนร.2!G25="","",ข้อมูลนร.2!G25)</f>
        <v/>
      </c>
      <c r="F25" s="18" t="str">
        <f>IF(พัฒนาผู้เรียน!F25="","",พัฒนาผู้เรียน!F25)</f>
        <v/>
      </c>
      <c r="G25" s="18" t="str">
        <f>IF(พัฒนาผู้เรียน!G25="","",พัฒนาผู้เรียน!G25)</f>
        <v/>
      </c>
      <c r="H25" s="18" t="str">
        <f>IF(พัฒนาผู้เรียน!H25="","",พัฒนาผู้เรียน!H25)</f>
        <v/>
      </c>
      <c r="I25" s="18" t="str">
        <f>IF(พัฒนาผู้เรียน!I25="","",พัฒนาผู้เรียน!I25)</f>
        <v/>
      </c>
      <c r="J25" s="18" t="str">
        <f>IF(พัฒนาผู้เรียน!J25="","",พัฒนาผู้เรียน!J25)</f>
        <v/>
      </c>
      <c r="K25" s="18" t="str">
        <f>IF(พัฒนาผู้เรียน!K25="","",พัฒนาผู้เรียน!K25)</f>
        <v/>
      </c>
      <c r="L25" s="354"/>
      <c r="M25" s="379"/>
    </row>
    <row r="26" spans="2:13" s="16" customFormat="1" ht="17.45" customHeight="1">
      <c r="B26" s="379"/>
      <c r="C26" s="10"/>
      <c r="D26" s="13" t="str">
        <f>IF(ข้อมูลนร.2!D26="","",ข้อมูลนร.2!D26)</f>
        <v/>
      </c>
      <c r="E26" s="37" t="str">
        <f>IF(ข้อมูลนร.2!G26="","",ข้อมูลนร.2!G26)</f>
        <v/>
      </c>
      <c r="F26" s="18" t="str">
        <f>IF(พัฒนาผู้เรียน!F26="","",พัฒนาผู้เรียน!F26)</f>
        <v/>
      </c>
      <c r="G26" s="18" t="str">
        <f>IF(พัฒนาผู้เรียน!G26="","",พัฒนาผู้เรียน!G26)</f>
        <v/>
      </c>
      <c r="H26" s="18" t="str">
        <f>IF(พัฒนาผู้เรียน!H26="","",พัฒนาผู้เรียน!H26)</f>
        <v/>
      </c>
      <c r="I26" s="18" t="str">
        <f>IF(พัฒนาผู้เรียน!I26="","",พัฒนาผู้เรียน!I26)</f>
        <v/>
      </c>
      <c r="J26" s="18" t="str">
        <f>IF(พัฒนาผู้เรียน!J26="","",พัฒนาผู้เรียน!J26)</f>
        <v/>
      </c>
      <c r="K26" s="18" t="str">
        <f>IF(พัฒนาผู้เรียน!K26="","",พัฒนาผู้เรียน!K26)</f>
        <v/>
      </c>
      <c r="L26" s="354"/>
      <c r="M26" s="379"/>
    </row>
    <row r="27" spans="2:13" s="16" customFormat="1" ht="17.45" customHeight="1">
      <c r="B27" s="379"/>
      <c r="C27" s="10"/>
      <c r="D27" s="13" t="str">
        <f>IF(ข้อมูลนร.2!D27="","",ข้อมูลนร.2!D27)</f>
        <v/>
      </c>
      <c r="E27" s="37" t="str">
        <f>IF(ข้อมูลนร.2!G27="","",ข้อมูลนร.2!G27)</f>
        <v/>
      </c>
      <c r="F27" s="18" t="str">
        <f>IF(พัฒนาผู้เรียน!F27="","",พัฒนาผู้เรียน!F27)</f>
        <v/>
      </c>
      <c r="G27" s="18" t="str">
        <f>IF(พัฒนาผู้เรียน!G27="","",พัฒนาผู้เรียน!G27)</f>
        <v/>
      </c>
      <c r="H27" s="18" t="str">
        <f>IF(พัฒนาผู้เรียน!H27="","",พัฒนาผู้เรียน!H27)</f>
        <v/>
      </c>
      <c r="I27" s="18" t="str">
        <f>IF(พัฒนาผู้เรียน!I27="","",พัฒนาผู้เรียน!I27)</f>
        <v/>
      </c>
      <c r="J27" s="18" t="str">
        <f>IF(พัฒนาผู้เรียน!J27="","",พัฒนาผู้เรียน!J27)</f>
        <v/>
      </c>
      <c r="K27" s="18" t="str">
        <f>IF(พัฒนาผู้เรียน!K27="","",พัฒนาผู้เรียน!K27)</f>
        <v/>
      </c>
      <c r="L27" s="354"/>
      <c r="M27" s="379"/>
    </row>
    <row r="28" spans="2:13" s="16" customFormat="1" ht="17.45" customHeight="1">
      <c r="B28" s="379"/>
      <c r="C28" s="10"/>
      <c r="D28" s="13" t="str">
        <f>IF(ข้อมูลนร.2!D28="","",ข้อมูลนร.2!D28)</f>
        <v/>
      </c>
      <c r="E28" s="37" t="str">
        <f>IF(ข้อมูลนร.2!G28="","",ข้อมูลนร.2!G28)</f>
        <v/>
      </c>
      <c r="F28" s="18" t="str">
        <f>IF(พัฒนาผู้เรียน!F28="","",พัฒนาผู้เรียน!F28)</f>
        <v/>
      </c>
      <c r="G28" s="18" t="str">
        <f>IF(พัฒนาผู้เรียน!G28="","",พัฒนาผู้เรียน!G28)</f>
        <v/>
      </c>
      <c r="H28" s="18" t="str">
        <f>IF(พัฒนาผู้เรียน!H28="","",พัฒนาผู้เรียน!H28)</f>
        <v/>
      </c>
      <c r="I28" s="18" t="str">
        <f>IF(พัฒนาผู้เรียน!I28="","",พัฒนาผู้เรียน!I28)</f>
        <v/>
      </c>
      <c r="J28" s="18" t="str">
        <f>IF(พัฒนาผู้เรียน!J28="","",พัฒนาผู้เรียน!J28)</f>
        <v/>
      </c>
      <c r="K28" s="18" t="str">
        <f>IF(พัฒนาผู้เรียน!K28="","",พัฒนาผู้เรียน!K28)</f>
        <v/>
      </c>
      <c r="L28" s="354"/>
      <c r="M28" s="379"/>
    </row>
    <row r="29" spans="2:13" s="16" customFormat="1" ht="17.45" customHeight="1">
      <c r="B29" s="379"/>
      <c r="C29" s="10"/>
      <c r="D29" s="13" t="str">
        <f>IF(ข้อมูลนร.2!D29="","",ข้อมูลนร.2!D29)</f>
        <v/>
      </c>
      <c r="E29" s="37" t="str">
        <f>IF(ข้อมูลนร.2!G29="","",ข้อมูลนร.2!G29)</f>
        <v/>
      </c>
      <c r="F29" s="18" t="str">
        <f>IF(พัฒนาผู้เรียน!F29="","",พัฒนาผู้เรียน!F29)</f>
        <v/>
      </c>
      <c r="G29" s="18" t="str">
        <f>IF(พัฒนาผู้เรียน!G29="","",พัฒนาผู้เรียน!G29)</f>
        <v/>
      </c>
      <c r="H29" s="18" t="str">
        <f>IF(พัฒนาผู้เรียน!H29="","",พัฒนาผู้เรียน!H29)</f>
        <v/>
      </c>
      <c r="I29" s="18" t="str">
        <f>IF(พัฒนาผู้เรียน!I29="","",พัฒนาผู้เรียน!I29)</f>
        <v/>
      </c>
      <c r="J29" s="18" t="str">
        <f>IF(พัฒนาผู้เรียน!J29="","",พัฒนาผู้เรียน!J29)</f>
        <v/>
      </c>
      <c r="K29" s="18" t="str">
        <f>IF(พัฒนาผู้เรียน!K29="","",พัฒนาผู้เรียน!K29)</f>
        <v/>
      </c>
      <c r="L29" s="354"/>
      <c r="M29" s="379"/>
    </row>
    <row r="30" spans="2:13" s="16" customFormat="1" ht="17.45" customHeight="1">
      <c r="B30" s="379"/>
      <c r="C30" s="10"/>
      <c r="D30" s="13" t="str">
        <f>IF(ข้อมูลนร.2!D30="","",ข้อมูลนร.2!D30)</f>
        <v/>
      </c>
      <c r="E30" s="37" t="str">
        <f>IF(ข้อมูลนร.2!G30="","",ข้อมูลนร.2!G30)</f>
        <v/>
      </c>
      <c r="F30" s="18" t="str">
        <f>IF(พัฒนาผู้เรียน!F30="","",พัฒนาผู้เรียน!F30)</f>
        <v/>
      </c>
      <c r="G30" s="18" t="str">
        <f>IF(พัฒนาผู้เรียน!G30="","",พัฒนาผู้เรียน!G30)</f>
        <v/>
      </c>
      <c r="H30" s="18" t="str">
        <f>IF(พัฒนาผู้เรียน!H30="","",พัฒนาผู้เรียน!H30)</f>
        <v/>
      </c>
      <c r="I30" s="18" t="str">
        <f>IF(พัฒนาผู้เรียน!I30="","",พัฒนาผู้เรียน!I30)</f>
        <v/>
      </c>
      <c r="J30" s="18" t="str">
        <f>IF(พัฒนาผู้เรียน!J30="","",พัฒนาผู้เรียน!J30)</f>
        <v/>
      </c>
      <c r="K30" s="18" t="str">
        <f>IF(พัฒนาผู้เรียน!K30="","",พัฒนาผู้เรียน!K30)</f>
        <v/>
      </c>
      <c r="L30" s="354"/>
      <c r="M30" s="379"/>
    </row>
    <row r="31" spans="2:13" s="16" customFormat="1" ht="17.45" customHeight="1">
      <c r="B31" s="379"/>
      <c r="C31" s="10"/>
      <c r="D31" s="13" t="str">
        <f>IF(ข้อมูลนร.2!D31="","",ข้อมูลนร.2!D31)</f>
        <v/>
      </c>
      <c r="E31" s="37" t="str">
        <f>IF(ข้อมูลนร.2!G31="","",ข้อมูลนร.2!G31)</f>
        <v/>
      </c>
      <c r="F31" s="18" t="str">
        <f>IF(พัฒนาผู้เรียน!F31="","",พัฒนาผู้เรียน!F31)</f>
        <v/>
      </c>
      <c r="G31" s="18" t="str">
        <f>IF(พัฒนาผู้เรียน!G31="","",พัฒนาผู้เรียน!G31)</f>
        <v/>
      </c>
      <c r="H31" s="18" t="str">
        <f>IF(พัฒนาผู้เรียน!H31="","",พัฒนาผู้เรียน!H31)</f>
        <v/>
      </c>
      <c r="I31" s="18" t="str">
        <f>IF(พัฒนาผู้เรียน!I31="","",พัฒนาผู้เรียน!I31)</f>
        <v/>
      </c>
      <c r="J31" s="18" t="str">
        <f>IF(พัฒนาผู้เรียน!J31="","",พัฒนาผู้เรียน!J31)</f>
        <v/>
      </c>
      <c r="K31" s="18" t="str">
        <f>IF(พัฒนาผู้เรียน!K31="","",พัฒนาผู้เรียน!K31)</f>
        <v/>
      </c>
      <c r="L31" s="354"/>
      <c r="M31" s="379"/>
    </row>
    <row r="32" spans="2:13" s="16" customFormat="1" ht="17.45" customHeight="1">
      <c r="B32" s="379"/>
      <c r="C32" s="10"/>
      <c r="D32" s="13" t="str">
        <f>IF(ข้อมูลนร.2!D32="","",ข้อมูลนร.2!D32)</f>
        <v/>
      </c>
      <c r="E32" s="37" t="str">
        <f>IF(ข้อมูลนร.2!G32="","",ข้อมูลนร.2!G32)</f>
        <v/>
      </c>
      <c r="F32" s="18" t="str">
        <f>IF(พัฒนาผู้เรียน!F32="","",พัฒนาผู้เรียน!F32)</f>
        <v/>
      </c>
      <c r="G32" s="18" t="str">
        <f>IF(พัฒนาผู้เรียน!G32="","",พัฒนาผู้เรียน!G32)</f>
        <v/>
      </c>
      <c r="H32" s="18" t="str">
        <f>IF(พัฒนาผู้เรียน!H32="","",พัฒนาผู้เรียน!H32)</f>
        <v/>
      </c>
      <c r="I32" s="18" t="str">
        <f>IF(พัฒนาผู้เรียน!I32="","",พัฒนาผู้เรียน!I32)</f>
        <v/>
      </c>
      <c r="J32" s="18" t="str">
        <f>IF(พัฒนาผู้เรียน!J32="","",พัฒนาผู้เรียน!J32)</f>
        <v/>
      </c>
      <c r="K32" s="18" t="str">
        <f>IF(พัฒนาผู้เรียน!K32="","",พัฒนาผู้เรียน!K32)</f>
        <v/>
      </c>
      <c r="L32" s="354"/>
      <c r="M32" s="379"/>
    </row>
    <row r="33" spans="2:13" s="16" customFormat="1" ht="17.45" customHeight="1">
      <c r="B33" s="379"/>
      <c r="C33" s="10"/>
      <c r="D33" s="13" t="str">
        <f>IF(ข้อมูลนร.2!D33="","",ข้อมูลนร.2!D33)</f>
        <v/>
      </c>
      <c r="E33" s="37" t="str">
        <f>IF(ข้อมูลนร.2!G33="","",ข้อมูลนร.2!G33)</f>
        <v/>
      </c>
      <c r="F33" s="18" t="str">
        <f>IF(พัฒนาผู้เรียน!F33="","",พัฒนาผู้เรียน!F33)</f>
        <v/>
      </c>
      <c r="G33" s="18" t="str">
        <f>IF(พัฒนาผู้เรียน!G33="","",พัฒนาผู้เรียน!G33)</f>
        <v/>
      </c>
      <c r="H33" s="18" t="str">
        <f>IF(พัฒนาผู้เรียน!H33="","",พัฒนาผู้เรียน!H33)</f>
        <v/>
      </c>
      <c r="I33" s="18" t="str">
        <f>IF(พัฒนาผู้เรียน!I33="","",พัฒนาผู้เรียน!I33)</f>
        <v/>
      </c>
      <c r="J33" s="18" t="str">
        <f>IF(พัฒนาผู้เรียน!J33="","",พัฒนาผู้เรียน!J33)</f>
        <v/>
      </c>
      <c r="K33" s="18" t="str">
        <f>IF(พัฒนาผู้เรียน!K33="","",พัฒนาผู้เรียน!K33)</f>
        <v/>
      </c>
      <c r="L33" s="354"/>
      <c r="M33" s="379"/>
    </row>
    <row r="34" spans="2:13" s="16" customFormat="1" ht="17.45" customHeight="1">
      <c r="B34" s="379"/>
      <c r="C34" s="10"/>
      <c r="D34" s="13" t="str">
        <f>IF(ข้อมูลนร.2!D34="","",ข้อมูลนร.2!D34)</f>
        <v/>
      </c>
      <c r="E34" s="37" t="str">
        <f>IF(ข้อมูลนร.2!G34="","",ข้อมูลนร.2!G34)</f>
        <v/>
      </c>
      <c r="F34" s="18" t="str">
        <f>IF(พัฒนาผู้เรียน!F34="","",พัฒนาผู้เรียน!F34)</f>
        <v/>
      </c>
      <c r="G34" s="18" t="str">
        <f>IF(พัฒนาผู้เรียน!G34="","",พัฒนาผู้เรียน!G34)</f>
        <v/>
      </c>
      <c r="H34" s="18" t="str">
        <f>IF(พัฒนาผู้เรียน!H34="","",พัฒนาผู้เรียน!H34)</f>
        <v/>
      </c>
      <c r="I34" s="18" t="str">
        <f>IF(พัฒนาผู้เรียน!I34="","",พัฒนาผู้เรียน!I34)</f>
        <v/>
      </c>
      <c r="J34" s="18" t="str">
        <f>IF(พัฒนาผู้เรียน!J34="","",พัฒนาผู้เรียน!J34)</f>
        <v/>
      </c>
      <c r="K34" s="18" t="str">
        <f>IF(พัฒนาผู้เรียน!K34="","",พัฒนาผู้เรียน!K34)</f>
        <v/>
      </c>
      <c r="L34" s="354"/>
      <c r="M34" s="379"/>
    </row>
    <row r="35" spans="2:13" s="16" customFormat="1" ht="17.45" customHeight="1">
      <c r="B35" s="379"/>
      <c r="C35" s="10"/>
      <c r="D35" s="13" t="str">
        <f>IF(ข้อมูลนร.2!D35="","",ข้อมูลนร.2!D35)</f>
        <v/>
      </c>
      <c r="E35" s="37" t="str">
        <f>IF(ข้อมูลนร.2!G35="","",ข้อมูลนร.2!G35)</f>
        <v/>
      </c>
      <c r="F35" s="18" t="str">
        <f>IF(พัฒนาผู้เรียน!F35="","",พัฒนาผู้เรียน!F35)</f>
        <v/>
      </c>
      <c r="G35" s="18" t="str">
        <f>IF(พัฒนาผู้เรียน!G35="","",พัฒนาผู้เรียน!G35)</f>
        <v/>
      </c>
      <c r="H35" s="18" t="str">
        <f>IF(พัฒนาผู้เรียน!H35="","",พัฒนาผู้เรียน!H35)</f>
        <v/>
      </c>
      <c r="I35" s="18" t="str">
        <f>IF(พัฒนาผู้เรียน!I35="","",พัฒนาผู้เรียน!I35)</f>
        <v/>
      </c>
      <c r="J35" s="18" t="str">
        <f>IF(พัฒนาผู้เรียน!J35="","",พัฒนาผู้เรียน!J35)</f>
        <v/>
      </c>
      <c r="K35" s="18" t="str">
        <f>IF(พัฒนาผู้เรียน!K35="","",พัฒนาผู้เรียน!K35)</f>
        <v/>
      </c>
      <c r="L35" s="354"/>
      <c r="M35" s="379"/>
    </row>
    <row r="36" spans="2:13" s="16" customFormat="1" ht="17.45" customHeight="1">
      <c r="B36" s="379"/>
      <c r="C36" s="10"/>
      <c r="D36" s="13" t="str">
        <f>IF(ข้อมูลนร.2!D36="","",ข้อมูลนร.2!D36)</f>
        <v/>
      </c>
      <c r="E36" s="37" t="str">
        <f>IF(ข้อมูลนร.2!G36="","",ข้อมูลนร.2!G36)</f>
        <v/>
      </c>
      <c r="F36" s="18" t="str">
        <f>IF(พัฒนาผู้เรียน!F36="","",พัฒนาผู้เรียน!F36)</f>
        <v/>
      </c>
      <c r="G36" s="18" t="str">
        <f>IF(พัฒนาผู้เรียน!G36="","",พัฒนาผู้เรียน!G36)</f>
        <v/>
      </c>
      <c r="H36" s="18" t="str">
        <f>IF(พัฒนาผู้เรียน!H36="","",พัฒนาผู้เรียน!H36)</f>
        <v/>
      </c>
      <c r="I36" s="18" t="str">
        <f>IF(พัฒนาผู้เรียน!I36="","",พัฒนาผู้เรียน!I36)</f>
        <v/>
      </c>
      <c r="J36" s="18" t="str">
        <f>IF(พัฒนาผู้เรียน!J36="","",พัฒนาผู้เรียน!J36)</f>
        <v/>
      </c>
      <c r="K36" s="18" t="str">
        <f>IF(พัฒนาผู้เรียน!K36="","",พัฒนาผู้เรียน!K36)</f>
        <v/>
      </c>
      <c r="L36" s="354"/>
      <c r="M36" s="379"/>
    </row>
    <row r="37" spans="2:13" s="16" customFormat="1" ht="17.45" customHeight="1">
      <c r="B37" s="379"/>
      <c r="C37" s="10"/>
      <c r="D37" s="13" t="str">
        <f>IF(ข้อมูลนร.2!D37="","",ข้อมูลนร.2!D37)</f>
        <v/>
      </c>
      <c r="E37" s="37" t="str">
        <f>IF(ข้อมูลนร.2!G37="","",ข้อมูลนร.2!G37)</f>
        <v/>
      </c>
      <c r="F37" s="18" t="str">
        <f>IF(พัฒนาผู้เรียน!F37="","",พัฒนาผู้เรียน!F37)</f>
        <v/>
      </c>
      <c r="G37" s="18" t="str">
        <f>IF(พัฒนาผู้เรียน!G37="","",พัฒนาผู้เรียน!G37)</f>
        <v/>
      </c>
      <c r="H37" s="18" t="str">
        <f>IF(พัฒนาผู้เรียน!H37="","",พัฒนาผู้เรียน!H37)</f>
        <v/>
      </c>
      <c r="I37" s="18" t="str">
        <f>IF(พัฒนาผู้เรียน!I37="","",พัฒนาผู้เรียน!I37)</f>
        <v/>
      </c>
      <c r="J37" s="18" t="str">
        <f>IF(พัฒนาผู้เรียน!J37="","",พัฒนาผู้เรียน!J37)</f>
        <v/>
      </c>
      <c r="K37" s="18" t="str">
        <f>IF(พัฒนาผู้เรียน!K37="","",พัฒนาผู้เรียน!K37)</f>
        <v/>
      </c>
      <c r="L37" s="354"/>
      <c r="M37" s="379"/>
    </row>
    <row r="38" spans="2:13" s="16" customFormat="1" ht="17.45" customHeight="1">
      <c r="B38" s="379"/>
      <c r="C38" s="10"/>
      <c r="D38" s="13" t="str">
        <f>IF(ข้อมูลนร.2!D38="","",ข้อมูลนร.2!D38)</f>
        <v/>
      </c>
      <c r="E38" s="37" t="str">
        <f>IF(ข้อมูลนร.2!G38="","",ข้อมูลนร.2!G38)</f>
        <v/>
      </c>
      <c r="F38" s="18" t="str">
        <f>IF(พัฒนาผู้เรียน!F38="","",พัฒนาผู้เรียน!F38)</f>
        <v/>
      </c>
      <c r="G38" s="18" t="str">
        <f>IF(พัฒนาผู้เรียน!G38="","",พัฒนาผู้เรียน!G38)</f>
        <v/>
      </c>
      <c r="H38" s="18" t="str">
        <f>IF(พัฒนาผู้เรียน!H38="","",พัฒนาผู้เรียน!H38)</f>
        <v/>
      </c>
      <c r="I38" s="18" t="str">
        <f>IF(พัฒนาผู้เรียน!I38="","",พัฒนาผู้เรียน!I38)</f>
        <v/>
      </c>
      <c r="J38" s="18" t="str">
        <f>IF(พัฒนาผู้เรียน!J38="","",พัฒนาผู้เรียน!J38)</f>
        <v/>
      </c>
      <c r="K38" s="18" t="str">
        <f>IF(พัฒนาผู้เรียน!K38="","",พัฒนาผู้เรียน!K38)</f>
        <v/>
      </c>
      <c r="L38" s="354"/>
      <c r="M38" s="379"/>
    </row>
    <row r="39" spans="2:13" s="16" customFormat="1" ht="17.45" customHeight="1">
      <c r="B39" s="379"/>
      <c r="C39" s="10"/>
      <c r="D39" s="13" t="str">
        <f>IF(ข้อมูลนร.2!D39="","",ข้อมูลนร.2!D39)</f>
        <v/>
      </c>
      <c r="E39" s="37" t="str">
        <f>IF(ข้อมูลนร.2!G39="","",ข้อมูลนร.2!G39)</f>
        <v/>
      </c>
      <c r="F39" s="18" t="str">
        <f>IF(พัฒนาผู้เรียน!F39="","",พัฒนาผู้เรียน!F39)</f>
        <v/>
      </c>
      <c r="G39" s="18" t="str">
        <f>IF(พัฒนาผู้เรียน!G39="","",พัฒนาผู้เรียน!G39)</f>
        <v/>
      </c>
      <c r="H39" s="18" t="str">
        <f>IF(พัฒนาผู้เรียน!H39="","",พัฒนาผู้เรียน!H39)</f>
        <v/>
      </c>
      <c r="I39" s="18" t="str">
        <f>IF(พัฒนาผู้เรียน!I39="","",พัฒนาผู้เรียน!I39)</f>
        <v/>
      </c>
      <c r="J39" s="18" t="str">
        <f>IF(พัฒนาผู้เรียน!J39="","",พัฒนาผู้เรียน!J39)</f>
        <v/>
      </c>
      <c r="K39" s="18" t="str">
        <f>IF(พัฒนาผู้เรียน!K39="","",พัฒนาผู้เรียน!K39)</f>
        <v/>
      </c>
      <c r="L39" s="354"/>
      <c r="M39" s="379"/>
    </row>
    <row r="40" spans="2:13" s="16" customFormat="1" ht="17.45" customHeight="1">
      <c r="B40" s="379"/>
      <c r="C40" s="10"/>
      <c r="D40" s="13" t="str">
        <f>IF(ข้อมูลนร.2!D40="","",ข้อมูลนร.2!D40)</f>
        <v/>
      </c>
      <c r="E40" s="37" t="str">
        <f>IF(ข้อมูลนร.2!G40="","",ข้อมูลนร.2!G40)</f>
        <v/>
      </c>
      <c r="F40" s="18" t="str">
        <f>IF(พัฒนาผู้เรียน!F40="","",พัฒนาผู้เรียน!F40)</f>
        <v/>
      </c>
      <c r="G40" s="18" t="str">
        <f>IF(พัฒนาผู้เรียน!G40="","",พัฒนาผู้เรียน!G40)</f>
        <v/>
      </c>
      <c r="H40" s="18" t="str">
        <f>IF(พัฒนาผู้เรียน!H40="","",พัฒนาผู้เรียน!H40)</f>
        <v/>
      </c>
      <c r="I40" s="18" t="str">
        <f>IF(พัฒนาผู้เรียน!I40="","",พัฒนาผู้เรียน!I40)</f>
        <v/>
      </c>
      <c r="J40" s="18" t="str">
        <f>IF(พัฒนาผู้เรียน!J40="","",พัฒนาผู้เรียน!J40)</f>
        <v/>
      </c>
      <c r="K40" s="18" t="str">
        <f>IF(พัฒนาผู้เรียน!K40="","",พัฒนาผู้เรียน!K40)</f>
        <v/>
      </c>
      <c r="L40" s="354"/>
      <c r="M40" s="379"/>
    </row>
    <row r="41" spans="2:13" s="16" customFormat="1" ht="17.45" customHeight="1">
      <c r="B41" s="379"/>
      <c r="C41" s="10"/>
      <c r="D41" s="13" t="str">
        <f>IF(ข้อมูลนร.2!D41="","",ข้อมูลนร.2!D41)</f>
        <v/>
      </c>
      <c r="E41" s="37" t="str">
        <f>IF(ข้อมูลนร.2!G41="","",ข้อมูลนร.2!G41)</f>
        <v/>
      </c>
      <c r="F41" s="18" t="str">
        <f>IF(พัฒนาผู้เรียน!F41="","",พัฒนาผู้เรียน!F41)</f>
        <v/>
      </c>
      <c r="G41" s="18" t="str">
        <f>IF(พัฒนาผู้เรียน!G41="","",พัฒนาผู้เรียน!G41)</f>
        <v/>
      </c>
      <c r="H41" s="18" t="str">
        <f>IF(พัฒนาผู้เรียน!H41="","",พัฒนาผู้เรียน!H41)</f>
        <v/>
      </c>
      <c r="I41" s="18" t="str">
        <f>IF(พัฒนาผู้เรียน!I41="","",พัฒนาผู้เรียน!I41)</f>
        <v/>
      </c>
      <c r="J41" s="18" t="str">
        <f>IF(พัฒนาผู้เรียน!J41="","",พัฒนาผู้เรียน!J41)</f>
        <v/>
      </c>
      <c r="K41" s="18" t="str">
        <f>IF(พัฒนาผู้เรียน!K41="","",พัฒนาผู้เรียน!K41)</f>
        <v/>
      </c>
      <c r="L41" s="354"/>
      <c r="M41" s="379"/>
    </row>
    <row r="42" spans="2:13" s="16" customFormat="1" ht="17.45" customHeight="1">
      <c r="B42" s="379"/>
      <c r="C42" s="10"/>
      <c r="D42" s="13" t="str">
        <f>IF(ข้อมูลนร.2!D42="","",ข้อมูลนร.2!D42)</f>
        <v/>
      </c>
      <c r="E42" s="37" t="str">
        <f>IF(ข้อมูลนร.2!G42="","",ข้อมูลนร.2!G42)</f>
        <v/>
      </c>
      <c r="F42" s="18" t="str">
        <f>IF(พัฒนาผู้เรียน!F42="","",พัฒนาผู้เรียน!F42)</f>
        <v/>
      </c>
      <c r="G42" s="18" t="str">
        <f>IF(พัฒนาผู้เรียน!G42="","",พัฒนาผู้เรียน!G42)</f>
        <v/>
      </c>
      <c r="H42" s="18" t="str">
        <f>IF(พัฒนาผู้เรียน!H42="","",พัฒนาผู้เรียน!H42)</f>
        <v/>
      </c>
      <c r="I42" s="18" t="str">
        <f>IF(พัฒนาผู้เรียน!I42="","",พัฒนาผู้เรียน!I42)</f>
        <v/>
      </c>
      <c r="J42" s="18" t="str">
        <f>IF(พัฒนาผู้เรียน!J42="","",พัฒนาผู้เรียน!J42)</f>
        <v/>
      </c>
      <c r="K42" s="18" t="str">
        <f>IF(พัฒนาผู้เรียน!K42="","",พัฒนาผู้เรียน!K42)</f>
        <v/>
      </c>
      <c r="L42" s="354"/>
      <c r="M42" s="379"/>
    </row>
    <row r="43" spans="2:13" s="16" customFormat="1" ht="17.45" customHeight="1">
      <c r="B43" s="379"/>
      <c r="C43" s="10"/>
      <c r="D43" s="13" t="str">
        <f>IF(ข้อมูลนร.2!D43="","",ข้อมูลนร.2!D43)</f>
        <v/>
      </c>
      <c r="E43" s="37" t="str">
        <f>IF(ข้อมูลนร.2!G43="","",ข้อมูลนร.2!G43)</f>
        <v/>
      </c>
      <c r="F43" s="18" t="str">
        <f>IF(พัฒนาผู้เรียน!F43="","",พัฒนาผู้เรียน!F43)</f>
        <v/>
      </c>
      <c r="G43" s="18" t="str">
        <f>IF(พัฒนาผู้เรียน!G43="","",พัฒนาผู้เรียน!G43)</f>
        <v/>
      </c>
      <c r="H43" s="18" t="str">
        <f>IF(พัฒนาผู้เรียน!H43="","",พัฒนาผู้เรียน!H43)</f>
        <v/>
      </c>
      <c r="I43" s="18" t="str">
        <f>IF(พัฒนาผู้เรียน!I43="","",พัฒนาผู้เรียน!I43)</f>
        <v/>
      </c>
      <c r="J43" s="18" t="str">
        <f>IF(พัฒนาผู้เรียน!J43="","",พัฒนาผู้เรียน!J43)</f>
        <v/>
      </c>
      <c r="K43" s="18" t="str">
        <f>IF(พัฒนาผู้เรียน!K43="","",พัฒนาผู้เรียน!K43)</f>
        <v/>
      </c>
      <c r="L43" s="354"/>
      <c r="M43" s="379"/>
    </row>
    <row r="44" spans="2:13" s="16" customFormat="1" ht="17.45" customHeight="1">
      <c r="B44" s="379"/>
      <c r="C44" s="10"/>
      <c r="D44" s="13" t="str">
        <f>IF(ข้อมูลนร.2!D44="","",ข้อมูลนร.2!D44)</f>
        <v/>
      </c>
      <c r="E44" s="37" t="str">
        <f>IF(ข้อมูลนร.2!G44="","",ข้อมูลนร.2!G44)</f>
        <v/>
      </c>
      <c r="F44" s="18" t="str">
        <f>IF(พัฒนาผู้เรียน!F44="","",พัฒนาผู้เรียน!F44)</f>
        <v/>
      </c>
      <c r="G44" s="18" t="str">
        <f>IF(พัฒนาผู้เรียน!G44="","",พัฒนาผู้เรียน!G44)</f>
        <v/>
      </c>
      <c r="H44" s="18" t="str">
        <f>IF(พัฒนาผู้เรียน!H44="","",พัฒนาผู้เรียน!H44)</f>
        <v/>
      </c>
      <c r="I44" s="18" t="str">
        <f>IF(พัฒนาผู้เรียน!I44="","",พัฒนาผู้เรียน!I44)</f>
        <v/>
      </c>
      <c r="J44" s="18" t="str">
        <f>IF(พัฒนาผู้เรียน!J44="","",พัฒนาผู้เรียน!J44)</f>
        <v/>
      </c>
      <c r="K44" s="18" t="str">
        <f>IF(พัฒนาผู้เรียน!K44="","",พัฒนาผู้เรียน!K44)</f>
        <v/>
      </c>
      <c r="L44" s="354"/>
      <c r="M44" s="379"/>
    </row>
    <row r="45" spans="2:13" s="16" customFormat="1" ht="17.45" customHeight="1">
      <c r="B45" s="379"/>
      <c r="C45" s="10"/>
      <c r="D45" s="13" t="str">
        <f>IF(ข้อมูลนร.2!D45="","",ข้อมูลนร.2!D45)</f>
        <v/>
      </c>
      <c r="E45" s="37" t="str">
        <f>IF(ข้อมูลนร.2!G45="","",ข้อมูลนร.2!G45)</f>
        <v/>
      </c>
      <c r="F45" s="18" t="str">
        <f>IF(พัฒนาผู้เรียน!F45="","",พัฒนาผู้เรียน!F45)</f>
        <v/>
      </c>
      <c r="G45" s="18" t="str">
        <f>IF(พัฒนาผู้เรียน!G45="","",พัฒนาผู้เรียน!G45)</f>
        <v/>
      </c>
      <c r="H45" s="18" t="str">
        <f>IF(พัฒนาผู้เรียน!H45="","",พัฒนาผู้เรียน!H45)</f>
        <v/>
      </c>
      <c r="I45" s="18" t="str">
        <f>IF(พัฒนาผู้เรียน!I45="","",พัฒนาผู้เรียน!I45)</f>
        <v/>
      </c>
      <c r="J45" s="18" t="str">
        <f>IF(พัฒนาผู้เรียน!J45="","",พัฒนาผู้เรียน!J45)</f>
        <v/>
      </c>
      <c r="K45" s="18" t="str">
        <f>IF(พัฒนาผู้เรียน!K45="","",พัฒนาผู้เรียน!K45)</f>
        <v/>
      </c>
      <c r="L45" s="354"/>
      <c r="M45" s="379"/>
    </row>
    <row r="46" spans="2:13" s="16" customFormat="1" ht="17.45" customHeight="1">
      <c r="B46" s="379"/>
      <c r="C46" s="10"/>
      <c r="D46" s="13" t="str">
        <f>IF(ข้อมูลนร.2!D46="","",ข้อมูลนร.2!D46)</f>
        <v/>
      </c>
      <c r="E46" s="37" t="str">
        <f>IF(ข้อมูลนร.2!G46="","",ข้อมูลนร.2!G46)</f>
        <v/>
      </c>
      <c r="F46" s="18" t="str">
        <f>IF(พัฒนาผู้เรียน!F46="","",พัฒนาผู้เรียน!F46)</f>
        <v/>
      </c>
      <c r="G46" s="18" t="str">
        <f>IF(พัฒนาผู้เรียน!G46="","",พัฒนาผู้เรียน!G46)</f>
        <v/>
      </c>
      <c r="H46" s="18" t="str">
        <f>IF(พัฒนาผู้เรียน!H46="","",พัฒนาผู้เรียน!H46)</f>
        <v/>
      </c>
      <c r="I46" s="18" t="str">
        <f>IF(พัฒนาผู้เรียน!I46="","",พัฒนาผู้เรียน!I46)</f>
        <v/>
      </c>
      <c r="J46" s="18" t="str">
        <f>IF(พัฒนาผู้เรียน!J46="","",พัฒนาผู้เรียน!J46)</f>
        <v/>
      </c>
      <c r="K46" s="18" t="str">
        <f>IF(พัฒนาผู้เรียน!K46="","",พัฒนาผู้เรียน!K46)</f>
        <v/>
      </c>
      <c r="L46" s="354"/>
      <c r="M46" s="379"/>
    </row>
    <row r="47" spans="2:13">
      <c r="B47" s="12"/>
      <c r="C47" s="14"/>
      <c r="D47" s="14"/>
      <c r="E47" s="96"/>
      <c r="F47" s="96"/>
      <c r="G47" s="14"/>
      <c r="H47" s="14"/>
      <c r="I47" s="14"/>
      <c r="J47" s="14"/>
      <c r="K47" s="14"/>
      <c r="L47" s="14"/>
      <c r="M47" s="12"/>
    </row>
    <row r="48" spans="2:13">
      <c r="B48" s="12"/>
      <c r="C48" s="12"/>
      <c r="D48" s="12"/>
      <c r="E48" s="389"/>
      <c r="F48" s="389"/>
      <c r="G48" s="12"/>
      <c r="H48" s="12"/>
      <c r="I48" s="12"/>
      <c r="J48" s="12"/>
      <c r="K48" s="12"/>
      <c r="L48" s="12"/>
      <c r="M48" s="12"/>
    </row>
  </sheetData>
  <sheetProtection algorithmName="SHA-512" hashValue="QCLIWwra6oN6sNXLiEdcEBAXO0FXeZ2p0J0Sn2SRPicfwL2pQnOilTCuuRC6cOG0jqk9ZpGXvDB3IvU71UwVPg==" saltValue="GZsucgoKuuObcirWrBXrQg==" spinCount="100000" sheet="1" objects="1" scenarios="1" formatCells="0"/>
  <mergeCells count="2">
    <mergeCell ref="D3:K3"/>
    <mergeCell ref="D4:K4"/>
  </mergeCells>
  <pageMargins left="0.27559055118110237" right="0.11811023622047245" top="0.47244094488188981" bottom="0.15748031496062992" header="0.19685039370078741" footer="0.19685039370078741"/>
  <pageSetup paperSize="9" orientation="portrait" blackAndWhite="1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9" tint="-0.249977111117893"/>
  </sheetPr>
  <dimension ref="B1:X34"/>
  <sheetViews>
    <sheetView showGridLines="0" showRowColHeaders="0" zoomScaleNormal="100" workbookViewId="0"/>
  </sheetViews>
  <sheetFormatPr defaultRowHeight="18.75"/>
  <cols>
    <col min="1" max="1" width="24.5" style="16" customWidth="1"/>
    <col min="2" max="3" width="4.125" style="16" customWidth="1"/>
    <col min="4" max="4" width="6.625" style="16" customWidth="1"/>
    <col min="5" max="21" width="4.625" style="57" customWidth="1"/>
    <col min="22" max="22" width="5.75" style="57" customWidth="1"/>
    <col min="23" max="23" width="3.75" style="57" customWidth="1"/>
    <col min="24" max="24" width="3.75" style="16" customWidth="1"/>
    <col min="25" max="16384" width="9" style="16"/>
  </cols>
  <sheetData>
    <row r="1" spans="2:24" ht="20.100000000000001" customHeight="1">
      <c r="B1" s="379"/>
      <c r="C1" s="379"/>
      <c r="D1" s="379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79"/>
    </row>
    <row r="2" spans="2:24" ht="20.100000000000001" customHeight="1">
      <c r="B2" s="381"/>
      <c r="C2" s="10"/>
      <c r="D2" s="10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379"/>
    </row>
    <row r="3" spans="2:24" s="15" customFormat="1" ht="92.25" customHeight="1">
      <c r="B3" s="382"/>
      <c r="C3" s="11"/>
      <c r="D3" s="11"/>
      <c r="E3" s="460"/>
      <c r="F3" s="460"/>
      <c r="G3" s="460"/>
      <c r="H3" s="460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12"/>
    </row>
    <row r="4" spans="2:24" s="50" customFormat="1" ht="26.25" customHeight="1">
      <c r="B4" s="386"/>
      <c r="C4" s="29"/>
      <c r="D4" s="29"/>
      <c r="E4" s="629" t="s">
        <v>338</v>
      </c>
      <c r="F4" s="629"/>
      <c r="G4" s="629"/>
      <c r="H4" s="629"/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  <c r="V4" s="460"/>
      <c r="W4" s="460"/>
      <c r="X4" s="387"/>
    </row>
    <row r="5" spans="2:24" s="50" customFormat="1" ht="26.25" customHeight="1">
      <c r="B5" s="386"/>
      <c r="C5" s="29"/>
      <c r="D5" s="147"/>
      <c r="E5" s="629" t="str">
        <f>"ชั้น"&amp;ข้อมูลพื้นฐาน!T6 &amp;"     "&amp;  "ภาคเรียนที่" &amp; " "&amp;ข้อมูลพื้นฐาน!T5&amp;"      "&amp; "ปีการศึกษา" &amp; " "&amp;ข้อมูลพื้นฐาน!X5</f>
        <v>ชั้นมัธยมศึกษาปีที่  1     ภาคเรียนที่ 1      ปีการศึกษา 2566</v>
      </c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29"/>
      <c r="T5" s="629"/>
      <c r="U5" s="629"/>
      <c r="V5" s="459"/>
      <c r="W5" s="459"/>
      <c r="X5" s="388"/>
    </row>
    <row r="6" spans="2:24" ht="17.25" customHeight="1">
      <c r="B6" s="381"/>
      <c r="C6" s="10"/>
      <c r="D6" s="10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379"/>
    </row>
    <row r="7" spans="2:24" s="55" customFormat="1" ht="121.5" customHeight="1">
      <c r="B7" s="381"/>
      <c r="C7" s="120"/>
      <c r="D7" s="121" t="s">
        <v>200</v>
      </c>
      <c r="E7" s="546" t="str">
        <f>IF(Pคะแนนปลายปี!$E$5="","",Pคะแนนปลายปี!$E$5)</f>
        <v>ภาษาไทย</v>
      </c>
      <c r="F7" s="546" t="str">
        <f>IF(Pคะแนนปลายปี!F5="","",Pคะแนนปลายปี!F5)</f>
        <v>คณิตศาสตร์</v>
      </c>
      <c r="G7" s="546" t="str">
        <f>IF(Pคะแนนปลายปี!G5="","",Pคะแนนปลายปี!G5)</f>
        <v>วิทยาศาสตร์และเทคโนโลยี</v>
      </c>
      <c r="H7" s="546" t="str">
        <f>IF(Pคะแนนปลายปี!H5="","",Pคะแนนปลายปี!H5)</f>
        <v>สังคมศึกษา ศาสนาและวัฒนธรรม</v>
      </c>
      <c r="I7" s="546" t="str">
        <f>IF(Pคะแนนปลายปี!I5="","",Pคะแนนปลายปี!I5)</f>
        <v>ประวัติศาสตร์</v>
      </c>
      <c r="J7" s="546" t="str">
        <f>IF(Pคะแนนปลายปี!J5="","",Pคะแนนปลายปี!J5)</f>
        <v>สุขศึกษาและพลศึกษา</v>
      </c>
      <c r="K7" s="546" t="str">
        <f>IF(Pคะแนนปลายปี!K5="","",Pคะแนนปลายปี!K5)</f>
        <v>ศิลปะ</v>
      </c>
      <c r="L7" s="546" t="str">
        <f>IF(Pคะแนนปลายปี!L5="","",Pคะแนนปลายปี!L5)</f>
        <v>การงานอาชีพ</v>
      </c>
      <c r="M7" s="546" t="str">
        <f>IF(Pคะแนนปลายปี!M5="","",Pคะแนนปลายปี!M5)</f>
        <v>ภาษาอังกฤษพื้นฐาน</v>
      </c>
      <c r="N7" s="546">
        <f>IF(Pคะแนนปลายปี!N5="","",Pคะแนนปลายปี!N5)</f>
        <v>10</v>
      </c>
      <c r="O7" s="546">
        <f>IF(Pคะแนนปลายปี!O5="","",Pคะแนนปลายปี!O5)</f>
        <v>11</v>
      </c>
      <c r="P7" s="546">
        <f>IF(Pคะแนนปลายปี!P5="","",Pคะแนนปลายปี!P5)</f>
        <v>12</v>
      </c>
      <c r="Q7" s="546">
        <f>IF(Pคะแนนปลายปี!Q5="","",Pคะแนนปลายปี!Q5)</f>
        <v>13</v>
      </c>
      <c r="R7" s="546">
        <f>IF(Pคะแนนปลายปี!R5="","",Pคะแนนปลายปี!R5)</f>
        <v>14</v>
      </c>
      <c r="S7" s="546">
        <f>IF(Pคะแนนปลายปี!S5="","",Pคะแนนปลายปี!S5)</f>
        <v>15</v>
      </c>
      <c r="T7" s="546">
        <f>IF(Pคะแนนปลายปี!T5="","",Pคะแนนปลายปี!T5)</f>
        <v>16</v>
      </c>
      <c r="U7" s="546">
        <f>IF(Pคะแนนปลายปี!U5="","",Pคะแนนปลายปี!U5)</f>
        <v>17</v>
      </c>
      <c r="V7" s="545" t="s">
        <v>47</v>
      </c>
      <c r="W7" s="120"/>
      <c r="X7" s="384"/>
    </row>
    <row r="8" spans="2:24" s="55" customFormat="1" ht="70.5" customHeight="1">
      <c r="B8" s="381"/>
      <c r="C8" s="120"/>
      <c r="D8" s="479" t="s">
        <v>201</v>
      </c>
      <c r="E8" s="478">
        <f>IF(Pคะแนนปลายปี!E46="","",Pคะแนนปลายปี!E46)</f>
        <v>73.33</v>
      </c>
      <c r="F8" s="478">
        <f>IF(Pคะแนนปลายปี!F46="","",Pคะแนนปลายปี!F46)</f>
        <v>69</v>
      </c>
      <c r="G8" s="478">
        <f>IF(Pคะแนนปลายปี!G46="","",Pคะแนนปลายปี!G46)</f>
        <v>75.67</v>
      </c>
      <c r="H8" s="478">
        <f>IF(Pคะแนนปลายปี!H46="","",Pคะแนนปลายปี!H46)</f>
        <v>76.33</v>
      </c>
      <c r="I8" s="478">
        <f>IF(Pคะแนนปลายปี!I46="","",Pคะแนนปลายปี!I46)</f>
        <v>81.67</v>
      </c>
      <c r="J8" s="478">
        <f>IF(Pคะแนนปลายปี!J46="","",Pคะแนนปลายปี!J46)</f>
        <v>77</v>
      </c>
      <c r="K8" s="478">
        <f>IF(Pคะแนนปลายปี!K46="","",Pคะแนนปลายปี!K46)</f>
        <v>77</v>
      </c>
      <c r="L8" s="478">
        <f>IF(Pคะแนนปลายปี!L46="","",Pคะแนนปลายปี!L46)</f>
        <v>77</v>
      </c>
      <c r="M8" s="478">
        <f>IF(Pคะแนนปลายปี!M46="","",Pคะแนนปลายปี!M46)</f>
        <v>73.33</v>
      </c>
      <c r="N8" s="478">
        <f>IF(Pคะแนนปลายปี!N46="","",Pคะแนนปลายปี!N46)</f>
        <v>65</v>
      </c>
      <c r="O8" s="478">
        <f>IF(Pคะแนนปลายปี!O46="","",Pคะแนนปลายปี!O46)</f>
        <v>65</v>
      </c>
      <c r="P8" s="478">
        <f>IF(Pคะแนนปลายปี!P46="","",Pคะแนนปลายปี!P46)</f>
        <v>65</v>
      </c>
      <c r="Q8" s="478">
        <f>IF(Pคะแนนปลายปี!Q46="","",Pคะแนนปลายปี!Q46)</f>
        <v>65</v>
      </c>
      <c r="R8" s="478">
        <f>IF(Pคะแนนปลายปี!R46="","",Pคะแนนปลายปี!R46)</f>
        <v>65</v>
      </c>
      <c r="S8" s="478">
        <f>IF(Pคะแนนปลายปี!S46="","",Pคะแนนปลายปี!S46)</f>
        <v>71.67</v>
      </c>
      <c r="T8" s="478">
        <f>IF(Pคะแนนปลายปี!T46="","",Pคะแนนปลายปี!T46)</f>
        <v>71.67</v>
      </c>
      <c r="U8" s="478">
        <f>IF(Pคะแนนปลายปี!U46="","",Pคะแนนปลายปี!U46)</f>
        <v>66.67</v>
      </c>
      <c r="V8" s="478">
        <f>IF(Pคะแนนปลายปี!V46="","",Pคะแนนปลายปี!V46)</f>
        <v>71.489999999999995</v>
      </c>
      <c r="W8" s="120"/>
      <c r="X8" s="384"/>
    </row>
    <row r="9" spans="2:24" s="55" customFormat="1" ht="20.25" customHeight="1">
      <c r="B9" s="381"/>
      <c r="C9" s="120"/>
      <c r="D9" s="377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120"/>
      <c r="X9" s="384"/>
    </row>
    <row r="10" spans="2:24" s="55" customFormat="1" ht="20.25" customHeight="1">
      <c r="B10" s="381"/>
      <c r="C10" s="120"/>
      <c r="D10" s="377"/>
      <c r="E10" s="378"/>
      <c r="F10" s="378"/>
      <c r="G10" s="378"/>
      <c r="H10" s="378"/>
      <c r="I10" s="378"/>
      <c r="J10" s="378"/>
      <c r="K10" s="378"/>
      <c r="L10" s="378"/>
      <c r="M10" s="378"/>
      <c r="N10" s="378"/>
      <c r="O10" s="378"/>
      <c r="P10" s="378"/>
      <c r="Q10" s="378"/>
      <c r="R10" s="378"/>
      <c r="S10" s="378"/>
      <c r="T10" s="378"/>
      <c r="U10" s="378"/>
      <c r="V10" s="378"/>
      <c r="W10" s="120"/>
      <c r="X10" s="384"/>
    </row>
    <row r="11" spans="2:24">
      <c r="B11" s="381"/>
      <c r="C11" s="10"/>
      <c r="D11" s="10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379"/>
    </row>
    <row r="12" spans="2:24">
      <c r="B12" s="381"/>
      <c r="C12" s="10"/>
      <c r="D12" s="10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379"/>
    </row>
    <row r="13" spans="2:24">
      <c r="B13" s="381"/>
      <c r="C13" s="10"/>
      <c r="D13" s="10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379"/>
    </row>
    <row r="14" spans="2:24">
      <c r="B14" s="381"/>
      <c r="C14" s="10"/>
      <c r="D14" s="10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379"/>
    </row>
    <row r="15" spans="2:24">
      <c r="B15" s="381"/>
      <c r="C15" s="10"/>
      <c r="D15" s="10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379"/>
    </row>
    <row r="16" spans="2:24">
      <c r="B16" s="381"/>
      <c r="C16" s="10"/>
      <c r="D16" s="10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379"/>
    </row>
    <row r="17" spans="2:24">
      <c r="B17" s="381"/>
      <c r="C17" s="10"/>
      <c r="D17" s="10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379"/>
    </row>
    <row r="18" spans="2:24">
      <c r="B18" s="381"/>
      <c r="C18" s="10"/>
      <c r="D18" s="10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379"/>
    </row>
    <row r="19" spans="2:24">
      <c r="B19" s="381"/>
      <c r="C19" s="10"/>
      <c r="D19" s="10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379"/>
    </row>
    <row r="20" spans="2:24">
      <c r="B20" s="381"/>
      <c r="C20" s="10"/>
      <c r="D20" s="10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379"/>
    </row>
    <row r="21" spans="2:24">
      <c r="B21" s="381"/>
      <c r="C21" s="10"/>
      <c r="D21" s="10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379"/>
    </row>
    <row r="22" spans="2:24">
      <c r="B22" s="381"/>
      <c r="C22" s="10"/>
      <c r="D22" s="10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379"/>
    </row>
    <row r="23" spans="2:24">
      <c r="B23" s="381"/>
      <c r="C23" s="10"/>
      <c r="D23" s="10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379"/>
    </row>
    <row r="24" spans="2:24">
      <c r="B24" s="381"/>
      <c r="C24" s="10"/>
      <c r="D24" s="10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379"/>
    </row>
    <row r="25" spans="2:24">
      <c r="B25" s="381"/>
      <c r="C25" s="10"/>
      <c r="D25" s="10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379"/>
    </row>
    <row r="26" spans="2:24">
      <c r="B26" s="381"/>
      <c r="C26" s="10"/>
      <c r="D26" s="10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379"/>
    </row>
    <row r="27" spans="2:24" s="55" customFormat="1">
      <c r="B27" s="381"/>
      <c r="C27" s="120"/>
      <c r="D27" s="120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384"/>
    </row>
    <row r="28" spans="2:24" s="55" customFormat="1">
      <c r="B28" s="381"/>
      <c r="C28" s="120"/>
      <c r="D28" s="120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384"/>
    </row>
    <row r="29" spans="2:24" s="55" customFormat="1">
      <c r="B29" s="381"/>
      <c r="C29" s="120"/>
      <c r="D29" s="120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384"/>
    </row>
    <row r="30" spans="2:24" s="55" customFormat="1">
      <c r="B30" s="381"/>
      <c r="C30" s="120"/>
      <c r="D30" s="120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384"/>
    </row>
    <row r="31" spans="2:24" s="55" customFormat="1">
      <c r="B31" s="381"/>
      <c r="C31" s="384"/>
      <c r="D31" s="384"/>
      <c r="E31" s="385"/>
      <c r="F31" s="385"/>
      <c r="G31" s="385"/>
      <c r="H31" s="385"/>
      <c r="I31" s="385"/>
      <c r="J31" s="385"/>
      <c r="K31" s="385"/>
      <c r="L31" s="385"/>
      <c r="M31" s="385"/>
      <c r="N31" s="385"/>
      <c r="O31" s="385"/>
      <c r="P31" s="385"/>
      <c r="Q31" s="385"/>
      <c r="R31" s="385"/>
      <c r="S31" s="385"/>
      <c r="T31" s="385"/>
      <c r="U31" s="385"/>
      <c r="V31" s="385"/>
      <c r="W31" s="385"/>
      <c r="X31" s="384"/>
    </row>
    <row r="32" spans="2:24" s="55" customFormat="1"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</row>
    <row r="33" spans="5:23" s="55" customFormat="1"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</row>
    <row r="34" spans="5:23" s="55" customFormat="1"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</row>
  </sheetData>
  <sheetProtection algorithmName="SHA-512" hashValue="LqHsMgICM8xEHhKTPe5rQv/sntgnF44FKvE4fbnTds6zNi33T15L//GQygVdHanNsmj9IK9C9OvflGLj+yMj6w==" saltValue="GpmfjfJou/NVi6P1iY9QOw==" spinCount="100000" sheet="1" scenarios="1" formatCells="0"/>
  <mergeCells count="2">
    <mergeCell ref="E4:U4"/>
    <mergeCell ref="E5:U5"/>
  </mergeCells>
  <pageMargins left="0.31496062992125984" right="0" top="0.78740157480314965" bottom="0.15748031496062992" header="0.19685039370078741" footer="0.19685039370078741"/>
  <pageSetup paperSize="9" orientation="portrait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 tint="-0.249977111117893"/>
  </sheetPr>
  <dimension ref="B1:K37"/>
  <sheetViews>
    <sheetView showGridLines="0" showRowColHeaders="0" zoomScaleNormal="100" workbookViewId="0">
      <selection activeCell="L9" sqref="L9"/>
    </sheetView>
  </sheetViews>
  <sheetFormatPr defaultRowHeight="18.75"/>
  <cols>
    <col min="1" max="1" width="24.5" style="16" customWidth="1"/>
    <col min="2" max="3" width="4.125" style="16" customWidth="1"/>
    <col min="4" max="4" width="8" style="16" customWidth="1"/>
    <col min="5" max="5" width="13.5" style="16" customWidth="1"/>
    <col min="6" max="9" width="14.375" style="57" customWidth="1"/>
    <col min="10" max="10" width="3.75" style="57" customWidth="1"/>
    <col min="11" max="11" width="3.75" style="16" customWidth="1"/>
    <col min="12" max="16384" width="9" style="16"/>
  </cols>
  <sheetData>
    <row r="1" spans="2:11" ht="20.100000000000001" customHeight="1">
      <c r="B1" s="379"/>
      <c r="C1" s="379"/>
      <c r="D1" s="379"/>
      <c r="E1" s="379"/>
      <c r="F1" s="380"/>
      <c r="G1" s="380"/>
      <c r="H1" s="380"/>
      <c r="I1" s="380"/>
      <c r="J1" s="380"/>
      <c r="K1" s="379"/>
    </row>
    <row r="2" spans="2:11" ht="20.100000000000001" customHeight="1">
      <c r="B2" s="381"/>
      <c r="C2" s="10"/>
      <c r="D2" s="10"/>
      <c r="E2" s="10"/>
      <c r="F2" s="116"/>
      <c r="G2" s="116"/>
      <c r="H2" s="116"/>
      <c r="I2" s="116"/>
      <c r="J2" s="116"/>
      <c r="K2" s="379"/>
    </row>
    <row r="3" spans="2:11" s="15" customFormat="1" ht="86.25" customHeight="1">
      <c r="B3" s="382"/>
      <c r="C3" s="11"/>
      <c r="D3" s="11"/>
      <c r="E3" s="11"/>
      <c r="F3" s="28"/>
      <c r="G3" s="28"/>
      <c r="H3" s="28"/>
      <c r="I3" s="28"/>
      <c r="J3" s="28"/>
      <c r="K3" s="12"/>
    </row>
    <row r="4" spans="2:11" s="50" customFormat="1" ht="22.5" customHeight="1">
      <c r="B4" s="386"/>
      <c r="C4" s="29"/>
      <c r="D4" s="29"/>
      <c r="E4" s="629" t="s">
        <v>210</v>
      </c>
      <c r="F4" s="629"/>
      <c r="G4" s="629"/>
      <c r="H4" s="629"/>
      <c r="I4" s="629"/>
      <c r="J4" s="28"/>
      <c r="K4" s="387"/>
    </row>
    <row r="5" spans="2:11" s="50" customFormat="1" ht="22.5" customHeight="1">
      <c r="B5" s="386"/>
      <c r="C5" s="29"/>
      <c r="D5" s="147"/>
      <c r="E5" s="629" t="str">
        <f>"ชั้น"&amp;ข้อมูลพื้นฐาน!T6 &amp;"      "&amp;"ภาคเรียนที่" &amp; " "&amp;ข้อมูลพื้นฐาน!T5&amp;"      "&amp; "ปีการศึกษา" &amp; " "&amp;ข้อมูลพื้นฐาน!X5</f>
        <v>ชั้นมัธยมศึกษาปีที่  1      ภาคเรียนที่ 1      ปีการศึกษา 2566</v>
      </c>
      <c r="F5" s="629"/>
      <c r="G5" s="629"/>
      <c r="H5" s="629"/>
      <c r="I5" s="629"/>
      <c r="J5" s="119"/>
      <c r="K5" s="388"/>
    </row>
    <row r="6" spans="2:11" s="15" customFormat="1" ht="9.75" customHeight="1">
      <c r="B6" s="382"/>
      <c r="C6" s="11"/>
      <c r="D6" s="118"/>
      <c r="E6" s="118"/>
      <c r="F6" s="117"/>
      <c r="G6" s="117"/>
      <c r="H6" s="117"/>
      <c r="I6" s="117"/>
      <c r="J6" s="119"/>
      <c r="K6" s="383"/>
    </row>
    <row r="7" spans="2:11" s="15" customFormat="1" ht="26.25" customHeight="1">
      <c r="B7" s="382"/>
      <c r="C7" s="11"/>
      <c r="D7" s="146"/>
      <c r="E7" s="635" t="s">
        <v>207</v>
      </c>
      <c r="F7" s="635"/>
      <c r="G7" s="635"/>
      <c r="H7" s="635"/>
      <c r="I7" s="635"/>
      <c r="J7" s="119"/>
      <c r="K7" s="383"/>
    </row>
    <row r="8" spans="2:11" s="15" customFormat="1" ht="4.5" customHeight="1">
      <c r="B8" s="382"/>
      <c r="C8" s="11"/>
      <c r="D8" s="146"/>
      <c r="E8" s="147"/>
      <c r="F8" s="117"/>
      <c r="G8" s="117"/>
      <c r="H8" s="117"/>
      <c r="I8" s="117"/>
      <c r="J8" s="119"/>
      <c r="K8" s="383"/>
    </row>
    <row r="9" spans="2:11" ht="24" customHeight="1">
      <c r="B9" s="381"/>
      <c r="C9" s="10"/>
      <c r="D9" s="145"/>
      <c r="E9" s="797" t="s">
        <v>209</v>
      </c>
      <c r="F9" s="796" t="s">
        <v>306</v>
      </c>
      <c r="G9" s="796"/>
      <c r="H9" s="796"/>
      <c r="I9" s="796"/>
      <c r="J9" s="116"/>
      <c r="K9" s="379"/>
    </row>
    <row r="10" spans="2:11" s="55" customFormat="1" ht="24" customHeight="1">
      <c r="B10" s="381"/>
      <c r="C10" s="120"/>
      <c r="D10" s="145"/>
      <c r="E10" s="797"/>
      <c r="F10" s="139" t="s">
        <v>11</v>
      </c>
      <c r="G10" s="139" t="s">
        <v>12</v>
      </c>
      <c r="H10" s="139" t="s">
        <v>13</v>
      </c>
      <c r="I10" s="139" t="s">
        <v>14</v>
      </c>
      <c r="J10" s="120"/>
      <c r="K10" s="384"/>
    </row>
    <row r="11" spans="2:11" s="55" customFormat="1" ht="30" customHeight="1">
      <c r="B11" s="381"/>
      <c r="C11" s="120"/>
      <c r="D11" s="143"/>
      <c r="E11" s="138">
        <f>ข้อมูลพื้นฐาน!T7</f>
        <v>40</v>
      </c>
      <c r="F11" s="141">
        <f>IF(คุณลักษณะ!$Z$9="","",COUNTIF(คุณลักษณะ!$D$9:$Z$48,F10))</f>
        <v>0</v>
      </c>
      <c r="G11" s="141">
        <f>IF(คุณลักษณะ!$Z$9="","",COUNTIF(คุณลักษณะ!$D$9:$Z$48,G10))</f>
        <v>3</v>
      </c>
      <c r="H11" s="141">
        <f>IF(คุณลักษณะ!$Z$9="","",COUNTIF(คุณลักษณะ!$D$9:$Z$48,H10))</f>
        <v>0</v>
      </c>
      <c r="I11" s="141">
        <f>IF(คุณลักษณะ!$Z$9="","",COUNTIF(คุณลักษณะ!$D$9:$Z$48,I10))</f>
        <v>0</v>
      </c>
      <c r="J11" s="120"/>
      <c r="K11" s="384"/>
    </row>
    <row r="12" spans="2:11" ht="30" customHeight="1">
      <c r="B12" s="381"/>
      <c r="C12" s="10"/>
      <c r="D12" s="144"/>
      <c r="E12" s="142" t="s">
        <v>47</v>
      </c>
      <c r="F12" s="148">
        <f>IF(F11="","",(F11/$E$11)*100)</f>
        <v>0</v>
      </c>
      <c r="G12" s="148">
        <f t="shared" ref="G12:I12" si="0">IF(G11="","",(G11/$E$11)*100)</f>
        <v>7.5</v>
      </c>
      <c r="H12" s="148">
        <f t="shared" si="0"/>
        <v>0</v>
      </c>
      <c r="I12" s="148">
        <f t="shared" si="0"/>
        <v>0</v>
      </c>
      <c r="J12" s="116"/>
      <c r="K12" s="379"/>
    </row>
    <row r="13" spans="2:11">
      <c r="B13" s="381"/>
      <c r="C13" s="10"/>
      <c r="D13" s="10"/>
      <c r="E13" s="10"/>
      <c r="F13" s="116"/>
      <c r="G13" s="116"/>
      <c r="H13" s="116"/>
      <c r="I13" s="116"/>
      <c r="J13" s="116"/>
      <c r="K13" s="379"/>
    </row>
    <row r="14" spans="2:11">
      <c r="B14" s="381"/>
      <c r="C14" s="10"/>
      <c r="D14" s="10"/>
      <c r="E14" s="10"/>
      <c r="F14" s="116"/>
      <c r="G14" s="116"/>
      <c r="H14" s="116"/>
      <c r="I14" s="116"/>
      <c r="J14" s="116"/>
      <c r="K14" s="379"/>
    </row>
    <row r="15" spans="2:11">
      <c r="B15" s="381"/>
      <c r="C15" s="10"/>
      <c r="D15" s="10"/>
      <c r="E15" s="10"/>
      <c r="F15" s="116"/>
      <c r="G15" s="116"/>
      <c r="H15" s="116"/>
      <c r="I15" s="116"/>
      <c r="J15" s="116"/>
      <c r="K15" s="379"/>
    </row>
    <row r="16" spans="2:11">
      <c r="B16" s="381"/>
      <c r="C16" s="10"/>
      <c r="D16" s="10"/>
      <c r="E16" s="10"/>
      <c r="F16" s="116"/>
      <c r="G16" s="116"/>
      <c r="H16" s="116"/>
      <c r="I16" s="116"/>
      <c r="J16" s="116"/>
      <c r="K16" s="379"/>
    </row>
    <row r="17" spans="2:11">
      <c r="B17" s="381"/>
      <c r="C17" s="10"/>
      <c r="D17" s="10"/>
      <c r="E17" s="10"/>
      <c r="F17" s="116"/>
      <c r="G17" s="116"/>
      <c r="H17" s="116"/>
      <c r="I17" s="116"/>
      <c r="J17" s="116"/>
      <c r="K17" s="379"/>
    </row>
    <row r="18" spans="2:11">
      <c r="B18" s="381"/>
      <c r="C18" s="10"/>
      <c r="D18" s="10"/>
      <c r="E18" s="10"/>
      <c r="F18" s="116"/>
      <c r="G18" s="116"/>
      <c r="H18" s="116"/>
      <c r="I18" s="116"/>
      <c r="J18" s="116"/>
      <c r="K18" s="379"/>
    </row>
    <row r="19" spans="2:11">
      <c r="B19" s="381"/>
      <c r="C19" s="10"/>
      <c r="D19" s="10"/>
      <c r="E19" s="10"/>
      <c r="F19" s="116"/>
      <c r="G19" s="116"/>
      <c r="H19" s="116"/>
      <c r="I19" s="116"/>
      <c r="J19" s="116"/>
      <c r="K19" s="379"/>
    </row>
    <row r="20" spans="2:11">
      <c r="B20" s="381"/>
      <c r="C20" s="10"/>
      <c r="D20" s="10"/>
      <c r="E20" s="10"/>
      <c r="F20" s="116"/>
      <c r="G20" s="116"/>
      <c r="H20" s="116"/>
      <c r="I20" s="116"/>
      <c r="J20" s="116"/>
      <c r="K20" s="379"/>
    </row>
    <row r="21" spans="2:11">
      <c r="B21" s="381"/>
      <c r="C21" s="10"/>
      <c r="D21" s="10"/>
      <c r="E21" s="10"/>
      <c r="F21" s="116"/>
      <c r="G21" s="116"/>
      <c r="H21" s="116"/>
      <c r="I21" s="116"/>
      <c r="J21" s="116"/>
      <c r="K21" s="379"/>
    </row>
    <row r="22" spans="2:11">
      <c r="B22" s="381"/>
      <c r="C22" s="10"/>
      <c r="D22" s="10"/>
      <c r="E22" s="10"/>
      <c r="F22" s="116"/>
      <c r="G22" s="116"/>
      <c r="H22" s="116"/>
      <c r="I22" s="116"/>
      <c r="J22" s="116"/>
      <c r="K22" s="379"/>
    </row>
    <row r="23" spans="2:11">
      <c r="B23" s="381"/>
      <c r="C23" s="10"/>
      <c r="D23" s="10"/>
      <c r="E23" s="10"/>
      <c r="F23" s="116"/>
      <c r="G23" s="116"/>
      <c r="H23" s="116"/>
      <c r="I23" s="116"/>
      <c r="J23" s="116"/>
      <c r="K23" s="379"/>
    </row>
    <row r="24" spans="2:11">
      <c r="B24" s="381"/>
      <c r="C24" s="10"/>
      <c r="D24" s="10"/>
      <c r="E24" s="10"/>
      <c r="F24" s="116"/>
      <c r="G24" s="116"/>
      <c r="H24" s="116"/>
      <c r="I24" s="116"/>
      <c r="J24" s="116"/>
      <c r="K24" s="379"/>
    </row>
    <row r="25" spans="2:11">
      <c r="B25" s="381"/>
      <c r="C25" s="10"/>
      <c r="D25" s="10"/>
      <c r="E25" s="10"/>
      <c r="F25" s="116"/>
      <c r="G25" s="116"/>
      <c r="H25" s="116"/>
      <c r="I25" s="116"/>
      <c r="J25" s="116"/>
      <c r="K25" s="379"/>
    </row>
    <row r="26" spans="2:11">
      <c r="B26" s="381"/>
      <c r="C26" s="10"/>
      <c r="D26" s="10"/>
      <c r="E26" s="10"/>
      <c r="F26" s="116"/>
      <c r="G26" s="116"/>
      <c r="H26" s="116"/>
      <c r="I26" s="116"/>
      <c r="J26" s="116"/>
      <c r="K26" s="379"/>
    </row>
    <row r="27" spans="2:11">
      <c r="B27" s="381"/>
      <c r="C27" s="10"/>
      <c r="D27" s="10"/>
      <c r="E27" s="10"/>
      <c r="F27" s="116"/>
      <c r="G27" s="116"/>
      <c r="H27" s="116"/>
      <c r="I27" s="116"/>
      <c r="J27" s="116"/>
      <c r="K27" s="379"/>
    </row>
    <row r="28" spans="2:11">
      <c r="B28" s="381"/>
      <c r="C28" s="10"/>
      <c r="D28" s="10"/>
      <c r="E28" s="10"/>
      <c r="F28" s="116"/>
      <c r="G28" s="116"/>
      <c r="H28" s="116"/>
      <c r="I28" s="116"/>
      <c r="J28" s="116"/>
      <c r="K28" s="379"/>
    </row>
    <row r="29" spans="2:11">
      <c r="B29" s="381"/>
      <c r="C29" s="10"/>
      <c r="D29" s="10"/>
      <c r="E29" s="10"/>
      <c r="F29" s="116"/>
      <c r="G29" s="116"/>
      <c r="H29" s="116"/>
      <c r="I29" s="116"/>
      <c r="J29" s="116"/>
      <c r="K29" s="379"/>
    </row>
    <row r="30" spans="2:11">
      <c r="B30" s="379"/>
      <c r="C30" s="10"/>
      <c r="D30" s="10"/>
      <c r="E30" s="10"/>
      <c r="F30" s="116"/>
      <c r="G30" s="116"/>
      <c r="H30" s="116"/>
      <c r="I30" s="116"/>
      <c r="J30" s="116"/>
      <c r="K30" s="379"/>
    </row>
    <row r="31" spans="2:11">
      <c r="B31" s="379"/>
      <c r="C31" s="10"/>
      <c r="D31" s="10"/>
      <c r="E31" s="10"/>
      <c r="F31" s="116"/>
      <c r="G31" s="116"/>
      <c r="H31" s="116"/>
      <c r="I31" s="116"/>
      <c r="J31" s="116"/>
      <c r="K31" s="379"/>
    </row>
    <row r="32" spans="2:11">
      <c r="B32" s="379"/>
      <c r="C32" s="10"/>
      <c r="D32" s="10"/>
      <c r="E32" s="10"/>
      <c r="F32" s="116"/>
      <c r="G32" s="116"/>
      <c r="H32" s="116"/>
      <c r="I32" s="116"/>
      <c r="J32" s="116"/>
      <c r="K32" s="379"/>
    </row>
    <row r="33" spans="2:11">
      <c r="B33" s="379"/>
      <c r="C33" s="10"/>
      <c r="D33" s="10"/>
      <c r="E33" s="10"/>
      <c r="F33" s="116"/>
      <c r="G33" s="116"/>
      <c r="H33" s="116"/>
      <c r="I33" s="116"/>
      <c r="J33" s="116"/>
      <c r="K33" s="379"/>
    </row>
    <row r="34" spans="2:11">
      <c r="B34" s="379"/>
      <c r="C34" s="10"/>
      <c r="D34" s="10"/>
      <c r="E34" s="10"/>
      <c r="F34" s="116"/>
      <c r="G34" s="116"/>
      <c r="H34" s="116"/>
      <c r="I34" s="116"/>
      <c r="J34" s="116"/>
      <c r="K34" s="379"/>
    </row>
    <row r="35" spans="2:11">
      <c r="B35" s="379"/>
      <c r="C35" s="10"/>
      <c r="D35" s="10"/>
      <c r="E35" s="10"/>
      <c r="F35" s="116"/>
      <c r="G35" s="116"/>
      <c r="H35" s="116"/>
      <c r="I35" s="116"/>
      <c r="J35" s="116"/>
      <c r="K35" s="379"/>
    </row>
    <row r="36" spans="2:11">
      <c r="B36" s="379"/>
      <c r="C36" s="10"/>
      <c r="D36" s="10"/>
      <c r="E36" s="10"/>
      <c r="F36" s="116"/>
      <c r="G36" s="116"/>
      <c r="H36" s="116"/>
      <c r="I36" s="116"/>
      <c r="J36" s="116"/>
      <c r="K36" s="379"/>
    </row>
    <row r="37" spans="2:11">
      <c r="B37" s="379"/>
      <c r="C37" s="379"/>
      <c r="D37" s="379"/>
      <c r="E37" s="379"/>
      <c r="F37" s="380"/>
      <c r="G37" s="380"/>
      <c r="H37" s="380"/>
      <c r="I37" s="380"/>
      <c r="J37" s="380"/>
      <c r="K37" s="379"/>
    </row>
  </sheetData>
  <sheetProtection algorithmName="SHA-512" hashValue="82dJKDAOZYht6VBgwzvljSSZimf4xhufc/bXU+OYDzSPPfhIJXYae0XqxIs2n9QOqfQF2jffpomC6sSEh3qebQ==" saltValue="Jy002d8I39xnPQl7jqCf8Q==" spinCount="100000" sheet="1" scenarios="1" selectLockedCells="1" selectUnlockedCells="1"/>
  <mergeCells count="5">
    <mergeCell ref="F9:I9"/>
    <mergeCell ref="E9:E10"/>
    <mergeCell ref="E4:I4"/>
    <mergeCell ref="E5:I5"/>
    <mergeCell ref="E7:I7"/>
  </mergeCells>
  <pageMargins left="0.51181102362204722" right="0" top="0.47244094488188981" bottom="0.15748031496062992" header="0.19685039370078741" footer="0.19685039370078741"/>
  <pageSetup paperSize="9" orientation="portrait" horizontalDpi="4294967293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K31"/>
  <sheetViews>
    <sheetView showGridLines="0" showRowColHeaders="0" zoomScaleNormal="100" workbookViewId="0">
      <selection activeCell="N11" sqref="N11"/>
    </sheetView>
  </sheetViews>
  <sheetFormatPr defaultRowHeight="18.75"/>
  <cols>
    <col min="1" max="1" width="24.5" style="16" customWidth="1"/>
    <col min="2" max="3" width="4.125" style="16" customWidth="1"/>
    <col min="4" max="4" width="7.375" style="16" customWidth="1"/>
    <col min="5" max="5" width="13.5" style="16" customWidth="1"/>
    <col min="6" max="9" width="14.375" style="57" customWidth="1"/>
    <col min="10" max="10" width="3.75" style="57" customWidth="1"/>
    <col min="11" max="11" width="3.75" style="16" customWidth="1"/>
    <col min="12" max="16384" width="9" style="16"/>
  </cols>
  <sheetData>
    <row r="1" spans="2:11" ht="20.100000000000001" customHeight="1">
      <c r="B1" s="379"/>
      <c r="C1" s="379"/>
      <c r="D1" s="379"/>
      <c r="E1" s="379"/>
      <c r="F1" s="380"/>
      <c r="G1" s="380"/>
      <c r="H1" s="380"/>
      <c r="I1" s="380"/>
      <c r="J1" s="380"/>
      <c r="K1" s="379"/>
    </row>
    <row r="2" spans="2:11" ht="20.100000000000001" customHeight="1">
      <c r="B2" s="381"/>
      <c r="C2" s="10"/>
      <c r="D2" s="10"/>
      <c r="E2" s="10"/>
      <c r="F2" s="116"/>
      <c r="G2" s="116"/>
      <c r="H2" s="116"/>
      <c r="I2" s="116"/>
      <c r="J2" s="116"/>
      <c r="K2" s="379"/>
    </row>
    <row r="3" spans="2:11" s="15" customFormat="1" ht="80.25" customHeight="1">
      <c r="B3" s="382"/>
      <c r="C3" s="11"/>
      <c r="D3" s="11"/>
      <c r="E3" s="11"/>
      <c r="F3" s="264"/>
      <c r="G3" s="264"/>
      <c r="H3" s="264"/>
      <c r="I3" s="264"/>
      <c r="J3" s="264"/>
      <c r="K3" s="12"/>
    </row>
    <row r="4" spans="2:11" s="50" customFormat="1" ht="22.5" customHeight="1">
      <c r="B4" s="386"/>
      <c r="C4" s="29"/>
      <c r="D4" s="29"/>
      <c r="E4" s="629" t="s">
        <v>210</v>
      </c>
      <c r="F4" s="629"/>
      <c r="G4" s="629"/>
      <c r="H4" s="629"/>
      <c r="I4" s="629"/>
      <c r="J4" s="264"/>
      <c r="K4" s="387"/>
    </row>
    <row r="5" spans="2:11" s="50" customFormat="1" ht="22.5" customHeight="1">
      <c r="B5" s="386"/>
      <c r="C5" s="29"/>
      <c r="D5" s="147"/>
      <c r="E5" s="629" t="str">
        <f>"ชั้น"&amp;ข้อมูลพื้นฐาน!T6 &amp;"      "&amp;"ภาคเรียนที่" &amp; " "&amp;ข้อมูลพื้นฐาน!T5&amp;"      "&amp; "ปีการศึกษา" &amp; " "&amp;ข้อมูลพื้นฐาน!X5</f>
        <v>ชั้นมัธยมศึกษาปีที่  1      ภาคเรียนที่ 1      ปีการศึกษา 2566</v>
      </c>
      <c r="F5" s="629"/>
      <c r="G5" s="629"/>
      <c r="H5" s="629"/>
      <c r="I5" s="629"/>
      <c r="J5" s="266"/>
      <c r="K5" s="388"/>
    </row>
    <row r="6" spans="2:11">
      <c r="B6" s="381"/>
      <c r="C6" s="10"/>
      <c r="D6" s="10"/>
      <c r="E6" s="10"/>
      <c r="F6" s="116"/>
      <c r="G6" s="116"/>
      <c r="H6" s="116"/>
      <c r="I6" s="116"/>
      <c r="J6" s="116"/>
      <c r="K6" s="379"/>
    </row>
    <row r="7" spans="2:11" s="55" customFormat="1" ht="21">
      <c r="B7" s="381"/>
      <c r="C7" s="120"/>
      <c r="D7" s="120"/>
      <c r="E7" s="635" t="s">
        <v>307</v>
      </c>
      <c r="F7" s="635"/>
      <c r="G7" s="635"/>
      <c r="H7" s="635"/>
      <c r="I7" s="635"/>
      <c r="J7" s="122"/>
      <c r="K7" s="384"/>
    </row>
    <row r="8" spans="2:11" s="55" customFormat="1" ht="8.25" customHeight="1">
      <c r="B8" s="381"/>
      <c r="C8" s="120"/>
      <c r="D8" s="120"/>
      <c r="E8" s="147"/>
      <c r="F8" s="269"/>
      <c r="G8" s="269"/>
      <c r="H8" s="269"/>
      <c r="I8" s="269"/>
      <c r="J8" s="122"/>
      <c r="K8" s="384"/>
    </row>
    <row r="9" spans="2:11" s="55" customFormat="1" ht="21">
      <c r="B9" s="381"/>
      <c r="C9" s="120"/>
      <c r="D9" s="120"/>
      <c r="E9" s="797" t="s">
        <v>209</v>
      </c>
      <c r="F9" s="796" t="s">
        <v>208</v>
      </c>
      <c r="G9" s="796"/>
      <c r="H9" s="796"/>
      <c r="I9" s="796"/>
      <c r="J9" s="122"/>
      <c r="K9" s="384"/>
    </row>
    <row r="10" spans="2:11" s="55" customFormat="1" ht="21">
      <c r="B10" s="384"/>
      <c r="C10" s="120"/>
      <c r="D10" s="120"/>
      <c r="E10" s="797"/>
      <c r="F10" s="270" t="s">
        <v>11</v>
      </c>
      <c r="G10" s="270" t="s">
        <v>12</v>
      </c>
      <c r="H10" s="270" t="s">
        <v>13</v>
      </c>
      <c r="I10" s="270" t="s">
        <v>14</v>
      </c>
      <c r="J10" s="122"/>
      <c r="K10" s="384"/>
    </row>
    <row r="11" spans="2:11" s="55" customFormat="1" ht="28.5" customHeight="1">
      <c r="B11" s="384"/>
      <c r="C11" s="120"/>
      <c r="D11" s="120"/>
      <c r="E11" s="138">
        <f>ข้อมูลพื้นฐาน!T7</f>
        <v>40</v>
      </c>
      <c r="F11" s="141">
        <f>IF(การอ่าน!$M$9="","",COUNTIF(Pการอ่าน!M9:M48,F10))</f>
        <v>3</v>
      </c>
      <c r="G11" s="141">
        <f>IF(การอ่าน!$M$9="","",COUNTIF(การอ่าน!$D$9:$M$48,G10))</f>
        <v>0</v>
      </c>
      <c r="H11" s="141">
        <f>IF(การอ่าน!$M$9="","",COUNTIF(การอ่าน!$D$9:$M$48,H10))</f>
        <v>0</v>
      </c>
      <c r="I11" s="141">
        <f>IF(การอ่าน!$M$9="","",COUNTIF(การอ่าน!$D$9:$M$48,I10))</f>
        <v>0</v>
      </c>
      <c r="J11" s="122"/>
      <c r="K11" s="384"/>
    </row>
    <row r="12" spans="2:11" s="55" customFormat="1" ht="28.5" customHeight="1">
      <c r="B12" s="384"/>
      <c r="C12" s="120"/>
      <c r="D12" s="120"/>
      <c r="E12" s="271" t="s">
        <v>47</v>
      </c>
      <c r="F12" s="148">
        <f>IF(F11="","",(F11/$E$11)*100)</f>
        <v>7.5</v>
      </c>
      <c r="G12" s="148">
        <f t="shared" ref="G12:I12" si="0">IF(G11="","",(G11/$E$11)*100)</f>
        <v>0</v>
      </c>
      <c r="H12" s="148">
        <f t="shared" si="0"/>
        <v>0</v>
      </c>
      <c r="I12" s="148">
        <f t="shared" si="0"/>
        <v>0</v>
      </c>
      <c r="J12" s="122"/>
      <c r="K12" s="384"/>
    </row>
    <row r="13" spans="2:11">
      <c r="B13" s="379"/>
      <c r="C13" s="10"/>
      <c r="D13" s="10"/>
      <c r="E13" s="10"/>
      <c r="F13" s="116"/>
      <c r="G13" s="116"/>
      <c r="H13" s="116"/>
      <c r="I13" s="116"/>
      <c r="J13" s="116"/>
      <c r="K13" s="379"/>
    </row>
    <row r="14" spans="2:11">
      <c r="B14" s="379"/>
      <c r="C14" s="10"/>
      <c r="D14" s="10"/>
      <c r="E14" s="10"/>
      <c r="F14" s="116"/>
      <c r="G14" s="116"/>
      <c r="H14" s="116"/>
      <c r="I14" s="116"/>
      <c r="J14" s="116"/>
      <c r="K14" s="379"/>
    </row>
    <row r="15" spans="2:11">
      <c r="B15" s="379"/>
      <c r="C15" s="10"/>
      <c r="D15" s="10"/>
      <c r="E15" s="10"/>
      <c r="F15" s="116"/>
      <c r="G15" s="116"/>
      <c r="H15" s="116"/>
      <c r="I15" s="116"/>
      <c r="J15" s="116"/>
      <c r="K15" s="379"/>
    </row>
    <row r="16" spans="2:11">
      <c r="B16" s="379"/>
      <c r="C16" s="10"/>
      <c r="D16" s="10"/>
      <c r="E16" s="10"/>
      <c r="F16" s="116"/>
      <c r="G16" s="116"/>
      <c r="H16" s="116"/>
      <c r="I16" s="116"/>
      <c r="J16" s="116"/>
      <c r="K16" s="379"/>
    </row>
    <row r="17" spans="2:11">
      <c r="B17" s="379"/>
      <c r="C17" s="10"/>
      <c r="D17" s="10"/>
      <c r="E17" s="10"/>
      <c r="F17" s="116"/>
      <c r="G17" s="116"/>
      <c r="H17" s="116"/>
      <c r="I17" s="116"/>
      <c r="J17" s="116"/>
      <c r="K17" s="379"/>
    </row>
    <row r="18" spans="2:11">
      <c r="B18" s="379"/>
      <c r="C18" s="10"/>
      <c r="D18" s="10"/>
      <c r="E18" s="10"/>
      <c r="F18" s="116"/>
      <c r="G18" s="116"/>
      <c r="H18" s="116"/>
      <c r="I18" s="116"/>
      <c r="J18" s="116"/>
      <c r="K18" s="379"/>
    </row>
    <row r="19" spans="2:11">
      <c r="B19" s="379"/>
      <c r="C19" s="10"/>
      <c r="D19" s="10"/>
      <c r="E19" s="10"/>
      <c r="F19" s="116"/>
      <c r="G19" s="116"/>
      <c r="H19" s="116"/>
      <c r="I19" s="116"/>
      <c r="J19" s="116"/>
      <c r="K19" s="379"/>
    </row>
    <row r="20" spans="2:11">
      <c r="B20" s="379"/>
      <c r="C20" s="10"/>
      <c r="D20" s="10"/>
      <c r="E20" s="10"/>
      <c r="F20" s="116"/>
      <c r="G20" s="116"/>
      <c r="H20" s="116"/>
      <c r="I20" s="116"/>
      <c r="J20" s="116"/>
      <c r="K20" s="379"/>
    </row>
    <row r="21" spans="2:11">
      <c r="B21" s="379"/>
      <c r="C21" s="10"/>
      <c r="D21" s="10"/>
      <c r="E21" s="10"/>
      <c r="F21" s="116"/>
      <c r="G21" s="116"/>
      <c r="H21" s="116"/>
      <c r="I21" s="116"/>
      <c r="J21" s="116"/>
      <c r="K21" s="379"/>
    </row>
    <row r="22" spans="2:11">
      <c r="B22" s="379"/>
      <c r="C22" s="10"/>
      <c r="D22" s="10"/>
      <c r="E22" s="10"/>
      <c r="F22" s="116"/>
      <c r="G22" s="116"/>
      <c r="H22" s="116"/>
      <c r="I22" s="116"/>
      <c r="J22" s="116"/>
      <c r="K22" s="379"/>
    </row>
    <row r="23" spans="2:11">
      <c r="B23" s="379"/>
      <c r="C23" s="10"/>
      <c r="D23" s="10"/>
      <c r="E23" s="10"/>
      <c r="F23" s="116"/>
      <c r="G23" s="116"/>
      <c r="H23" s="116"/>
      <c r="I23" s="116"/>
      <c r="J23" s="116"/>
      <c r="K23" s="379"/>
    </row>
    <row r="24" spans="2:11">
      <c r="B24" s="379"/>
      <c r="C24" s="10"/>
      <c r="D24" s="10"/>
      <c r="E24" s="10"/>
      <c r="F24" s="116"/>
      <c r="G24" s="116"/>
      <c r="H24" s="116"/>
      <c r="I24" s="116"/>
      <c r="J24" s="116"/>
      <c r="K24" s="379"/>
    </row>
    <row r="25" spans="2:11">
      <c r="B25" s="379"/>
      <c r="C25" s="10"/>
      <c r="D25" s="10"/>
      <c r="E25" s="10"/>
      <c r="F25" s="116"/>
      <c r="G25" s="116"/>
      <c r="H25" s="116"/>
      <c r="I25" s="116"/>
      <c r="J25" s="116"/>
      <c r="K25" s="379"/>
    </row>
    <row r="26" spans="2:11">
      <c r="B26" s="379"/>
      <c r="C26" s="10"/>
      <c r="D26" s="10"/>
      <c r="E26" s="10"/>
      <c r="F26" s="116"/>
      <c r="G26" s="116"/>
      <c r="H26" s="116"/>
      <c r="I26" s="116"/>
      <c r="J26" s="116"/>
      <c r="K26" s="379"/>
    </row>
    <row r="27" spans="2:11">
      <c r="B27" s="379"/>
      <c r="C27" s="10"/>
      <c r="D27" s="10"/>
      <c r="E27" s="10"/>
      <c r="F27" s="116"/>
      <c r="G27" s="116"/>
      <c r="H27" s="116"/>
      <c r="I27" s="116"/>
      <c r="J27" s="116"/>
      <c r="K27" s="379"/>
    </row>
    <row r="28" spans="2:11">
      <c r="B28" s="379"/>
      <c r="C28" s="10"/>
      <c r="D28" s="10"/>
      <c r="E28" s="10"/>
      <c r="F28" s="116"/>
      <c r="G28" s="116"/>
      <c r="H28" s="116"/>
      <c r="I28" s="116"/>
      <c r="J28" s="116"/>
      <c r="K28" s="379"/>
    </row>
    <row r="29" spans="2:11">
      <c r="B29" s="379"/>
      <c r="C29" s="10"/>
      <c r="D29" s="10"/>
      <c r="E29" s="10"/>
      <c r="F29" s="116"/>
      <c r="G29" s="116"/>
      <c r="H29" s="116"/>
      <c r="I29" s="116"/>
      <c r="J29" s="116"/>
      <c r="K29" s="379"/>
    </row>
    <row r="30" spans="2:11">
      <c r="B30" s="379"/>
      <c r="C30" s="10"/>
      <c r="D30" s="10"/>
      <c r="E30" s="10"/>
      <c r="F30" s="116"/>
      <c r="G30" s="116"/>
      <c r="H30" s="116"/>
      <c r="I30" s="116"/>
      <c r="J30" s="116"/>
      <c r="K30" s="379"/>
    </row>
    <row r="31" spans="2:11">
      <c r="B31" s="379"/>
      <c r="C31" s="379"/>
      <c r="D31" s="379"/>
      <c r="E31" s="379"/>
      <c r="F31" s="380"/>
      <c r="G31" s="380"/>
      <c r="H31" s="380"/>
      <c r="I31" s="380"/>
      <c r="J31" s="380"/>
      <c r="K31" s="379"/>
    </row>
  </sheetData>
  <sheetProtection algorithmName="SHA-512" hashValue="wAq+f7iSbMb/g0/Kvq4HDpZSXKIM2mQualffZqP6z0VSGcY8W46u+X3mwYGKJHcsQHc844qid0x9/p/GpBEoSg==" saltValue="/SV3UJ8MIEvECAcsl3rckw==" spinCount="100000" sheet="1" scenarios="1" selectLockedCells="1" selectUnlockedCells="1"/>
  <mergeCells count="5">
    <mergeCell ref="E4:I4"/>
    <mergeCell ref="E5:I5"/>
    <mergeCell ref="E9:E10"/>
    <mergeCell ref="F9:I9"/>
    <mergeCell ref="E7:I7"/>
  </mergeCells>
  <pageMargins left="0.51181102362204722" right="0" top="0.47244094488188981" bottom="0.15748031496062992" header="0.19685039370078741" footer="0.19685039370078741"/>
  <pageSetup paperSize="9" orientation="portrait" horizontalDpi="4294967293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9" tint="-0.249977111117893"/>
  </sheetPr>
  <dimension ref="B1:I59"/>
  <sheetViews>
    <sheetView showGridLines="0" showRowColHeaders="0" workbookViewId="0">
      <selection activeCell="ME6" sqref="ME6:NI40"/>
    </sheetView>
  </sheetViews>
  <sheetFormatPr defaultRowHeight="15"/>
  <cols>
    <col min="1" max="1" width="32.875" style="48" customWidth="1"/>
    <col min="2" max="2" width="4.625" style="48" customWidth="1"/>
    <col min="3" max="3" width="4.625" style="58" customWidth="1"/>
    <col min="4" max="4" width="0.125" style="58" customWidth="1"/>
    <col min="5" max="5" width="43.25" style="58" customWidth="1"/>
    <col min="6" max="6" width="1" style="58" hidden="1" customWidth="1"/>
    <col min="7" max="7" width="43.25" style="58" customWidth="1"/>
    <col min="8" max="8" width="4.25" style="58" customWidth="1"/>
    <col min="9" max="9" width="4.25" style="48" customWidth="1"/>
    <col min="10" max="16384" width="9" style="48"/>
  </cols>
  <sheetData>
    <row r="1" spans="2:9" ht="21">
      <c r="B1" s="129"/>
      <c r="C1" s="130"/>
      <c r="D1" s="130"/>
      <c r="E1" s="131"/>
      <c r="F1" s="131"/>
      <c r="G1" s="130"/>
      <c r="H1" s="130"/>
      <c r="I1" s="129"/>
    </row>
    <row r="2" spans="2:9" ht="21.75" thickBot="1">
      <c r="B2" s="129"/>
      <c r="C2" s="17"/>
      <c r="D2" s="17"/>
      <c r="E2" s="2"/>
      <c r="F2" s="2"/>
      <c r="G2" s="17"/>
      <c r="H2" s="17"/>
      <c r="I2" s="129"/>
    </row>
    <row r="3" spans="2:9" ht="23.25">
      <c r="B3" s="129"/>
      <c r="C3" s="17"/>
      <c r="D3" s="2"/>
      <c r="E3" s="798" t="s">
        <v>77</v>
      </c>
      <c r="F3" s="133"/>
      <c r="G3" s="800" t="s">
        <v>78</v>
      </c>
      <c r="H3" s="17"/>
      <c r="I3" s="129"/>
    </row>
    <row r="4" spans="2:9" ht="24" thickBot="1">
      <c r="B4" s="129"/>
      <c r="C4" s="17"/>
      <c r="D4" s="2"/>
      <c r="E4" s="799"/>
      <c r="F4" s="134"/>
      <c r="G4" s="801"/>
      <c r="H4" s="17"/>
      <c r="I4" s="129"/>
    </row>
    <row r="5" spans="2:9" ht="21">
      <c r="B5" s="129"/>
      <c r="C5" s="17"/>
      <c r="D5" s="2"/>
      <c r="E5" s="135" t="s">
        <v>79</v>
      </c>
      <c r="F5" s="123"/>
      <c r="G5" s="136" t="s">
        <v>80</v>
      </c>
      <c r="H5" s="17"/>
      <c r="I5" s="129"/>
    </row>
    <row r="6" spans="2:9" ht="17.25">
      <c r="B6" s="129"/>
      <c r="C6" s="17"/>
      <c r="D6" s="802"/>
      <c r="E6" s="124" t="s">
        <v>81</v>
      </c>
      <c r="F6" s="62"/>
      <c r="G6" s="63" t="s">
        <v>69</v>
      </c>
      <c r="H6" s="17"/>
      <c r="I6" s="129"/>
    </row>
    <row r="7" spans="2:9" ht="17.25">
      <c r="B7" s="129"/>
      <c r="C7" s="17"/>
      <c r="D7" s="802"/>
      <c r="E7" s="64" t="s">
        <v>82</v>
      </c>
      <c r="F7" s="65"/>
      <c r="G7" s="66" t="s">
        <v>83</v>
      </c>
      <c r="H7" s="17"/>
      <c r="I7" s="129"/>
    </row>
    <row r="8" spans="2:9" ht="17.25">
      <c r="B8" s="129"/>
      <c r="C8" s="17"/>
      <c r="D8" s="802"/>
      <c r="E8" s="67" t="s">
        <v>84</v>
      </c>
      <c r="F8" s="68"/>
      <c r="G8" s="66" t="s">
        <v>85</v>
      </c>
      <c r="H8" s="17"/>
      <c r="I8" s="129"/>
    </row>
    <row r="9" spans="2:9" ht="17.25">
      <c r="B9" s="129"/>
      <c r="C9" s="17"/>
      <c r="D9" s="802"/>
      <c r="E9" s="67" t="s">
        <v>86</v>
      </c>
      <c r="F9" s="68"/>
      <c r="G9" s="66" t="s">
        <v>87</v>
      </c>
      <c r="H9" s="17"/>
      <c r="I9" s="129"/>
    </row>
    <row r="10" spans="2:9" ht="17.25">
      <c r="B10" s="129"/>
      <c r="C10" s="17"/>
      <c r="D10" s="802"/>
      <c r="E10" s="64" t="s">
        <v>88</v>
      </c>
      <c r="F10" s="65"/>
      <c r="G10" s="66" t="s">
        <v>89</v>
      </c>
      <c r="H10" s="17"/>
      <c r="I10" s="129"/>
    </row>
    <row r="11" spans="2:9" ht="17.25">
      <c r="B11" s="129"/>
      <c r="C11" s="17"/>
      <c r="D11" s="802"/>
      <c r="E11" s="125" t="s">
        <v>90</v>
      </c>
      <c r="F11" s="69"/>
      <c r="G11" s="66" t="s">
        <v>91</v>
      </c>
      <c r="H11" s="17"/>
      <c r="I11" s="129"/>
    </row>
    <row r="12" spans="2:9" ht="17.25">
      <c r="B12" s="129"/>
      <c r="C12" s="17"/>
      <c r="D12" s="802"/>
      <c r="E12" s="67" t="s">
        <v>92</v>
      </c>
      <c r="F12" s="68"/>
      <c r="G12" s="66" t="s">
        <v>93</v>
      </c>
      <c r="H12" s="17"/>
      <c r="I12" s="129"/>
    </row>
    <row r="13" spans="2:9" ht="17.25">
      <c r="B13" s="129"/>
      <c r="C13" s="17"/>
      <c r="D13" s="802"/>
      <c r="E13" s="67" t="s">
        <v>94</v>
      </c>
      <c r="F13" s="68"/>
      <c r="G13" s="66" t="s">
        <v>95</v>
      </c>
      <c r="H13" s="17"/>
      <c r="I13" s="129"/>
    </row>
    <row r="14" spans="2:9" ht="17.25">
      <c r="B14" s="129"/>
      <c r="C14" s="17"/>
      <c r="D14" s="88"/>
      <c r="E14" s="126" t="s">
        <v>96</v>
      </c>
      <c r="F14" s="68"/>
      <c r="G14" s="66" t="s">
        <v>97</v>
      </c>
      <c r="H14" s="17"/>
      <c r="I14" s="129"/>
    </row>
    <row r="15" spans="2:9" ht="17.25">
      <c r="B15" s="129"/>
      <c r="C15" s="17"/>
      <c r="D15" s="17"/>
      <c r="E15" s="67" t="s">
        <v>98</v>
      </c>
      <c r="F15" s="68"/>
      <c r="G15" s="66" t="s">
        <v>99</v>
      </c>
      <c r="H15" s="17"/>
      <c r="I15" s="129"/>
    </row>
    <row r="16" spans="2:9" ht="17.25">
      <c r="B16" s="129"/>
      <c r="C16" s="17"/>
      <c r="D16" s="17"/>
      <c r="E16" s="70" t="s">
        <v>100</v>
      </c>
      <c r="F16" s="71"/>
      <c r="G16" s="137" t="s">
        <v>101</v>
      </c>
      <c r="H16" s="17"/>
      <c r="I16" s="129"/>
    </row>
    <row r="17" spans="2:9" ht="17.25">
      <c r="B17" s="129"/>
      <c r="C17" s="17"/>
      <c r="D17" s="17"/>
      <c r="E17" s="127" t="s">
        <v>102</v>
      </c>
      <c r="F17" s="68"/>
      <c r="G17" s="72" t="s">
        <v>69</v>
      </c>
      <c r="H17" s="17"/>
      <c r="I17" s="129"/>
    </row>
    <row r="18" spans="2:9" ht="17.25">
      <c r="B18" s="129"/>
      <c r="C18" s="17"/>
      <c r="D18" s="17"/>
      <c r="E18" s="67" t="s">
        <v>103</v>
      </c>
      <c r="F18" s="73"/>
      <c r="G18" s="74" t="s">
        <v>104</v>
      </c>
      <c r="H18" s="17"/>
      <c r="I18" s="129"/>
    </row>
    <row r="19" spans="2:9" ht="17.25">
      <c r="B19" s="129"/>
      <c r="C19" s="17"/>
      <c r="D19" s="17"/>
      <c r="E19" s="67" t="s">
        <v>105</v>
      </c>
      <c r="F19" s="75"/>
      <c r="G19" s="74" t="s">
        <v>106</v>
      </c>
      <c r="H19" s="17"/>
      <c r="I19" s="129"/>
    </row>
    <row r="20" spans="2:9" ht="17.25">
      <c r="B20" s="129"/>
      <c r="C20" s="17"/>
      <c r="D20" s="17"/>
      <c r="E20" s="67" t="s">
        <v>107</v>
      </c>
      <c r="F20" s="68"/>
      <c r="G20" s="74" t="s">
        <v>108</v>
      </c>
      <c r="H20" s="17"/>
      <c r="I20" s="129"/>
    </row>
    <row r="21" spans="2:9" ht="17.25">
      <c r="B21" s="129"/>
      <c r="C21" s="17"/>
      <c r="D21" s="17"/>
      <c r="E21" s="67" t="s">
        <v>109</v>
      </c>
      <c r="F21" s="68"/>
      <c r="G21" s="74" t="s">
        <v>110</v>
      </c>
      <c r="H21" s="17"/>
      <c r="I21" s="129"/>
    </row>
    <row r="22" spans="2:9" ht="17.25">
      <c r="B22" s="129"/>
      <c r="C22" s="17"/>
      <c r="D22" s="17"/>
      <c r="E22" s="127" t="s">
        <v>111</v>
      </c>
      <c r="F22" s="68"/>
      <c r="G22" s="74" t="s">
        <v>112</v>
      </c>
      <c r="H22" s="17"/>
      <c r="I22" s="129"/>
    </row>
    <row r="23" spans="2:9" ht="17.25">
      <c r="B23" s="129"/>
      <c r="C23" s="17"/>
      <c r="D23" s="17"/>
      <c r="E23" s="67" t="s">
        <v>113</v>
      </c>
      <c r="F23" s="68"/>
      <c r="G23" s="74" t="s">
        <v>114</v>
      </c>
      <c r="H23" s="17"/>
      <c r="I23" s="129"/>
    </row>
    <row r="24" spans="2:9" ht="17.25">
      <c r="B24" s="129"/>
      <c r="C24" s="17"/>
      <c r="D24" s="17"/>
      <c r="E24" s="67" t="s">
        <v>115</v>
      </c>
      <c r="F24" s="75"/>
      <c r="G24" s="74" t="s">
        <v>116</v>
      </c>
      <c r="H24" s="17"/>
      <c r="I24" s="129"/>
    </row>
    <row r="25" spans="2:9" ht="17.25">
      <c r="B25" s="129"/>
      <c r="C25" s="17"/>
      <c r="D25" s="17"/>
      <c r="E25" s="127" t="s">
        <v>117</v>
      </c>
      <c r="F25" s="68"/>
      <c r="G25" s="74" t="s">
        <v>118</v>
      </c>
      <c r="H25" s="17"/>
      <c r="I25" s="129"/>
    </row>
    <row r="26" spans="2:9" ht="17.25">
      <c r="B26" s="129"/>
      <c r="C26" s="17"/>
      <c r="D26" s="17"/>
      <c r="E26" s="67" t="s">
        <v>119</v>
      </c>
      <c r="F26" s="68"/>
      <c r="G26" s="74" t="s">
        <v>120</v>
      </c>
      <c r="H26" s="17"/>
      <c r="I26" s="129"/>
    </row>
    <row r="27" spans="2:9" ht="17.25">
      <c r="B27" s="129"/>
      <c r="C27" s="17"/>
      <c r="D27" s="17"/>
      <c r="E27" s="67" t="s">
        <v>121</v>
      </c>
      <c r="F27" s="75"/>
      <c r="G27" s="74" t="s">
        <v>122</v>
      </c>
      <c r="H27" s="17"/>
      <c r="I27" s="129"/>
    </row>
    <row r="28" spans="2:9" ht="17.25">
      <c r="B28" s="129"/>
      <c r="C28" s="17"/>
      <c r="D28" s="17"/>
      <c r="E28" s="67" t="s">
        <v>123</v>
      </c>
      <c r="F28" s="68"/>
      <c r="G28" s="137" t="s">
        <v>124</v>
      </c>
      <c r="H28" s="17"/>
      <c r="I28" s="129"/>
    </row>
    <row r="29" spans="2:9" ht="17.25">
      <c r="B29" s="129"/>
      <c r="C29" s="17"/>
      <c r="D29" s="17"/>
      <c r="E29" s="127" t="s">
        <v>125</v>
      </c>
      <c r="F29" s="68"/>
      <c r="G29" s="63" t="s">
        <v>69</v>
      </c>
      <c r="H29" s="17"/>
      <c r="I29" s="129"/>
    </row>
    <row r="30" spans="2:9" ht="17.25">
      <c r="B30" s="129"/>
      <c r="C30" s="17"/>
      <c r="D30" s="17"/>
      <c r="E30" s="67" t="s">
        <v>126</v>
      </c>
      <c r="F30" s="75"/>
      <c r="G30" s="66" t="s">
        <v>127</v>
      </c>
      <c r="H30" s="17"/>
      <c r="I30" s="129"/>
    </row>
    <row r="31" spans="2:9" ht="17.25">
      <c r="B31" s="129"/>
      <c r="C31" s="17"/>
      <c r="D31" s="17"/>
      <c r="E31" s="67" t="s">
        <v>128</v>
      </c>
      <c r="F31" s="68"/>
      <c r="G31" s="66" t="s">
        <v>129</v>
      </c>
      <c r="H31" s="17"/>
      <c r="I31" s="129"/>
    </row>
    <row r="32" spans="2:9" ht="17.25">
      <c r="B32" s="129"/>
      <c r="C32" s="17"/>
      <c r="D32" s="17"/>
      <c r="E32" s="67" t="s">
        <v>130</v>
      </c>
      <c r="F32" s="68"/>
      <c r="G32" s="66" t="s">
        <v>131</v>
      </c>
      <c r="H32" s="17"/>
      <c r="I32" s="129"/>
    </row>
    <row r="33" spans="2:9" ht="17.25">
      <c r="B33" s="129"/>
      <c r="C33" s="17"/>
      <c r="D33" s="17"/>
      <c r="E33" s="67" t="s">
        <v>132</v>
      </c>
      <c r="F33" s="76"/>
      <c r="G33" s="66" t="s">
        <v>133</v>
      </c>
      <c r="H33" s="17"/>
      <c r="I33" s="129"/>
    </row>
    <row r="34" spans="2:9" ht="17.25">
      <c r="B34" s="129"/>
      <c r="C34" s="17"/>
      <c r="D34" s="17"/>
      <c r="E34" s="67" t="s">
        <v>134</v>
      </c>
      <c r="F34" s="76"/>
      <c r="G34" s="66" t="s">
        <v>135</v>
      </c>
      <c r="H34" s="17"/>
      <c r="I34" s="129"/>
    </row>
    <row r="35" spans="2:9" ht="17.25">
      <c r="B35" s="129"/>
      <c r="C35" s="17"/>
      <c r="D35" s="17"/>
      <c r="E35" s="127" t="s">
        <v>136</v>
      </c>
      <c r="F35" s="75"/>
      <c r="G35" s="66" t="s">
        <v>137</v>
      </c>
      <c r="H35" s="17"/>
      <c r="I35" s="129"/>
    </row>
    <row r="36" spans="2:9" ht="17.25">
      <c r="B36" s="129"/>
      <c r="C36" s="17"/>
      <c r="D36" s="17"/>
      <c r="E36" s="67" t="s">
        <v>138</v>
      </c>
      <c r="F36" s="68"/>
      <c r="G36" s="66" t="s">
        <v>139</v>
      </c>
      <c r="H36" s="17"/>
      <c r="I36" s="129"/>
    </row>
    <row r="37" spans="2:9" ht="17.25">
      <c r="B37" s="129"/>
      <c r="C37" s="17"/>
      <c r="D37" s="17"/>
      <c r="E37" s="67" t="s">
        <v>140</v>
      </c>
      <c r="F37" s="68"/>
      <c r="G37" s="66" t="s">
        <v>141</v>
      </c>
      <c r="H37" s="17"/>
      <c r="I37" s="129"/>
    </row>
    <row r="38" spans="2:9" ht="17.25">
      <c r="B38" s="129"/>
      <c r="C38" s="17"/>
      <c r="D38" s="17"/>
      <c r="E38" s="127" t="s">
        <v>142</v>
      </c>
      <c r="F38" s="77"/>
      <c r="G38" s="66" t="s">
        <v>143</v>
      </c>
      <c r="H38" s="17"/>
      <c r="I38" s="129"/>
    </row>
    <row r="39" spans="2:9" ht="17.25">
      <c r="B39" s="129"/>
      <c r="C39" s="17"/>
      <c r="D39" s="17"/>
      <c r="E39" s="67" t="s">
        <v>144</v>
      </c>
      <c r="F39" s="77"/>
      <c r="G39" s="66" t="s">
        <v>145</v>
      </c>
      <c r="H39" s="17"/>
      <c r="I39" s="129"/>
    </row>
    <row r="40" spans="2:9" ht="17.25">
      <c r="B40" s="129"/>
      <c r="C40" s="17"/>
      <c r="D40" s="17"/>
      <c r="E40" s="67" t="s">
        <v>146</v>
      </c>
      <c r="F40" s="77"/>
      <c r="G40" s="66" t="s">
        <v>147</v>
      </c>
      <c r="H40" s="17"/>
      <c r="I40" s="129"/>
    </row>
    <row r="41" spans="2:9" ht="17.25">
      <c r="B41" s="129"/>
      <c r="C41" s="17"/>
      <c r="D41" s="17"/>
      <c r="E41" s="127" t="s">
        <v>148</v>
      </c>
      <c r="F41" s="77"/>
      <c r="G41" s="78"/>
      <c r="H41" s="17"/>
      <c r="I41" s="129"/>
    </row>
    <row r="42" spans="2:9" ht="17.25">
      <c r="B42" s="129"/>
      <c r="C42" s="17"/>
      <c r="D42" s="17"/>
      <c r="E42" s="67" t="s">
        <v>149</v>
      </c>
      <c r="F42" s="77"/>
      <c r="G42" s="78"/>
      <c r="H42" s="17"/>
      <c r="I42" s="129"/>
    </row>
    <row r="43" spans="2:9" ht="17.25">
      <c r="B43" s="129"/>
      <c r="C43" s="17"/>
      <c r="D43" s="17"/>
      <c r="E43" s="67" t="s">
        <v>150</v>
      </c>
      <c r="F43" s="77"/>
      <c r="G43" s="78"/>
      <c r="H43" s="17"/>
      <c r="I43" s="129"/>
    </row>
    <row r="44" spans="2:9" ht="17.25">
      <c r="B44" s="129"/>
      <c r="C44" s="17"/>
      <c r="D44" s="17"/>
      <c r="E44" s="67"/>
      <c r="F44" s="77"/>
      <c r="G44" s="79"/>
      <c r="H44" s="17"/>
      <c r="I44" s="129"/>
    </row>
    <row r="45" spans="2:9" ht="17.25">
      <c r="B45" s="129"/>
      <c r="C45" s="17"/>
      <c r="D45" s="17"/>
      <c r="E45" s="80"/>
      <c r="F45" s="81"/>
      <c r="G45" s="82"/>
      <c r="H45" s="17"/>
      <c r="I45" s="129"/>
    </row>
    <row r="46" spans="2:9" ht="18.75">
      <c r="B46" s="129"/>
      <c r="C46" s="17"/>
      <c r="D46" s="17"/>
      <c r="E46" s="3"/>
      <c r="F46" s="3"/>
      <c r="G46" s="17"/>
      <c r="H46" s="128"/>
      <c r="I46" s="129"/>
    </row>
    <row r="47" spans="2:9" ht="18.75">
      <c r="B47" s="129"/>
      <c r="C47" s="130"/>
      <c r="D47" s="130"/>
      <c r="E47" s="132"/>
      <c r="F47" s="132"/>
      <c r="G47" s="130"/>
      <c r="H47" s="130"/>
      <c r="I47" s="129"/>
    </row>
    <row r="48" spans="2:9" ht="18.75">
      <c r="E48" s="59"/>
      <c r="F48" s="59"/>
    </row>
    <row r="49" spans="5:6" ht="18.75">
      <c r="E49" s="59"/>
      <c r="F49" s="59"/>
    </row>
    <row r="50" spans="5:6" ht="18.75">
      <c r="E50" s="59"/>
      <c r="F50" s="59"/>
    </row>
    <row r="51" spans="5:6" ht="18.75">
      <c r="E51" s="59"/>
      <c r="F51" s="59"/>
    </row>
    <row r="52" spans="5:6" ht="18.75">
      <c r="E52" s="59"/>
      <c r="F52" s="59"/>
    </row>
    <row r="53" spans="5:6" ht="18.75">
      <c r="E53" s="59"/>
      <c r="F53" s="59"/>
    </row>
    <row r="54" spans="5:6" ht="18.75">
      <c r="E54" s="59"/>
      <c r="F54" s="59"/>
    </row>
    <row r="55" spans="5:6" ht="18.75">
      <c r="E55" s="59"/>
      <c r="F55" s="59"/>
    </row>
    <row r="56" spans="5:6" ht="18.75">
      <c r="E56" s="59"/>
      <c r="F56" s="59"/>
    </row>
    <row r="57" spans="5:6" ht="18.75">
      <c r="E57" s="59"/>
      <c r="F57" s="59"/>
    </row>
    <row r="58" spans="5:6" ht="18.75">
      <c r="E58" s="59"/>
      <c r="F58" s="59"/>
    </row>
    <row r="59" spans="5:6" ht="18.75">
      <c r="E59" s="59"/>
      <c r="F59" s="59"/>
    </row>
  </sheetData>
  <sheetProtection algorithmName="SHA-512" hashValue="DtUGWn9WqGk7s11Njyc3Hr65SDEdIHxg8kg6Sq6/AOm3A0PGkShvJi0V3dH7fy44pRX1LpoXRY/z/OJjMWiGLA==" saltValue="3mHQyAaVLrPRe/DgZDAvpw==" spinCount="100000" sheet="1" objects="1" scenarios="1" selectLockedCells="1"/>
  <mergeCells count="3">
    <mergeCell ref="E3:E4"/>
    <mergeCell ref="G3:G4"/>
    <mergeCell ref="D6:D13"/>
  </mergeCells>
  <pageMargins left="0.47244094488188981" right="0.11811023622047245" top="0.70866141732283472" bottom="0.15748031496062992" header="0.11811023622047245" footer="0.11811023622047245"/>
  <pageSetup paperSize="9" orientation="portrait" horizontalDpi="4294967293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I43"/>
  <sheetViews>
    <sheetView showGridLines="0" showRowColHeaders="0" workbookViewId="0">
      <selection activeCell="ME6" sqref="ME6:NI40"/>
    </sheetView>
  </sheetViews>
  <sheetFormatPr defaultRowHeight="15"/>
  <cols>
    <col min="1" max="1" width="32.875" style="210" customWidth="1"/>
    <col min="2" max="2" width="4.625" style="210" customWidth="1"/>
    <col min="3" max="3" width="4.625" style="235" customWidth="1"/>
    <col min="4" max="4" width="0.125" style="235" customWidth="1"/>
    <col min="5" max="5" width="7.875" style="238" customWidth="1"/>
    <col min="6" max="6" width="73" style="239" customWidth="1"/>
    <col min="7" max="7" width="4.25" style="235" customWidth="1"/>
    <col min="8" max="8" width="4.25" style="210" customWidth="1"/>
    <col min="9" max="16384" width="9" style="210"/>
  </cols>
  <sheetData>
    <row r="1" spans="2:8" ht="21">
      <c r="B1" s="206"/>
      <c r="C1" s="207"/>
      <c r="D1" s="207"/>
      <c r="E1" s="208"/>
      <c r="F1" s="209"/>
      <c r="G1" s="207"/>
      <c r="H1" s="206"/>
    </row>
    <row r="2" spans="2:8" ht="21">
      <c r="B2" s="206"/>
      <c r="C2" s="211"/>
      <c r="D2" s="211"/>
      <c r="E2" s="212"/>
      <c r="F2" s="213"/>
      <c r="G2" s="211"/>
      <c r="H2" s="206"/>
    </row>
    <row r="3" spans="2:8" ht="33.75" customHeight="1">
      <c r="B3" s="206"/>
      <c r="C3" s="211"/>
      <c r="D3" s="211"/>
      <c r="E3" s="212"/>
      <c r="F3" s="214" t="s">
        <v>268</v>
      </c>
      <c r="G3" s="211"/>
      <c r="H3" s="206"/>
    </row>
    <row r="4" spans="2:8" ht="7.5" customHeight="1">
      <c r="B4" s="206"/>
      <c r="C4" s="211"/>
      <c r="D4" s="211"/>
      <c r="E4" s="212"/>
      <c r="F4" s="215"/>
      <c r="G4" s="211"/>
      <c r="H4" s="206"/>
    </row>
    <row r="5" spans="2:8" ht="29.25" customHeight="1">
      <c r="B5" s="206"/>
      <c r="C5" s="211"/>
      <c r="D5" s="216"/>
      <c r="E5" s="217" t="s">
        <v>37</v>
      </c>
      <c r="F5" s="217" t="s">
        <v>269</v>
      </c>
      <c r="G5" s="211"/>
      <c r="H5" s="206"/>
    </row>
    <row r="6" spans="2:8" ht="26.25">
      <c r="B6" s="206"/>
      <c r="C6" s="211"/>
      <c r="D6" s="216"/>
      <c r="E6" s="218">
        <v>1</v>
      </c>
      <c r="F6" s="219" t="s">
        <v>270</v>
      </c>
      <c r="G6" s="211"/>
      <c r="H6" s="206"/>
    </row>
    <row r="7" spans="2:8" ht="26.25">
      <c r="B7" s="206"/>
      <c r="C7" s="211"/>
      <c r="D7" s="216"/>
      <c r="E7" s="220">
        <v>2</v>
      </c>
      <c r="F7" s="221" t="s">
        <v>76</v>
      </c>
      <c r="G7" s="211"/>
      <c r="H7" s="206"/>
    </row>
    <row r="8" spans="2:8" ht="26.25">
      <c r="B8" s="206"/>
      <c r="C8" s="211"/>
      <c r="D8" s="803"/>
      <c r="E8" s="222">
        <v>3</v>
      </c>
      <c r="F8" s="223" t="s">
        <v>271</v>
      </c>
      <c r="G8" s="211"/>
      <c r="H8" s="206"/>
    </row>
    <row r="9" spans="2:8" ht="26.25">
      <c r="B9" s="206"/>
      <c r="C9" s="211"/>
      <c r="D9" s="803"/>
      <c r="E9" s="224">
        <v>4</v>
      </c>
      <c r="F9" s="223" t="s">
        <v>272</v>
      </c>
      <c r="G9" s="211"/>
      <c r="H9" s="206"/>
    </row>
    <row r="10" spans="2:8" ht="26.25">
      <c r="B10" s="206"/>
      <c r="C10" s="211"/>
      <c r="D10" s="803"/>
      <c r="E10" s="225">
        <v>5</v>
      </c>
      <c r="F10" s="226" t="s">
        <v>273</v>
      </c>
      <c r="G10" s="211"/>
      <c r="H10" s="206"/>
    </row>
    <row r="11" spans="2:8" ht="26.25">
      <c r="B11" s="206"/>
      <c r="C11" s="211"/>
      <c r="D11" s="803"/>
      <c r="E11" s="225">
        <v>6</v>
      </c>
      <c r="F11" s="226" t="s">
        <v>274</v>
      </c>
      <c r="G11" s="211"/>
      <c r="H11" s="206"/>
    </row>
    <row r="12" spans="2:8" ht="26.25">
      <c r="B12" s="206"/>
      <c r="C12" s="211"/>
      <c r="D12" s="803"/>
      <c r="E12" s="224">
        <v>7</v>
      </c>
      <c r="F12" s="223" t="s">
        <v>275</v>
      </c>
      <c r="G12" s="211"/>
      <c r="H12" s="206"/>
    </row>
    <row r="13" spans="2:8" ht="26.25">
      <c r="B13" s="206"/>
      <c r="C13" s="211"/>
      <c r="D13" s="803"/>
      <c r="E13" s="225">
        <v>8</v>
      </c>
      <c r="F13" s="223" t="s">
        <v>276</v>
      </c>
      <c r="G13" s="211"/>
      <c r="H13" s="206"/>
    </row>
    <row r="14" spans="2:8" ht="26.25">
      <c r="B14" s="206"/>
      <c r="C14" s="211"/>
      <c r="D14" s="803"/>
      <c r="E14" s="225">
        <v>9</v>
      </c>
      <c r="F14" s="226" t="s">
        <v>277</v>
      </c>
      <c r="G14" s="211"/>
      <c r="H14" s="206"/>
    </row>
    <row r="15" spans="2:8" ht="26.25">
      <c r="B15" s="206"/>
      <c r="C15" s="211"/>
      <c r="D15" s="803"/>
      <c r="E15" s="224">
        <v>10</v>
      </c>
      <c r="F15" s="226" t="s">
        <v>278</v>
      </c>
      <c r="G15" s="211"/>
      <c r="H15" s="206"/>
    </row>
    <row r="16" spans="2:8" ht="26.25">
      <c r="B16" s="206"/>
      <c r="C16" s="211"/>
      <c r="D16" s="227"/>
      <c r="E16" s="225">
        <v>11</v>
      </c>
      <c r="F16" s="226" t="s">
        <v>279</v>
      </c>
      <c r="G16" s="211"/>
      <c r="H16" s="206"/>
    </row>
    <row r="17" spans="2:8" ht="26.25">
      <c r="B17" s="206"/>
      <c r="C17" s="211"/>
      <c r="D17" s="211"/>
      <c r="E17" s="225">
        <v>12</v>
      </c>
      <c r="F17" s="226" t="s">
        <v>280</v>
      </c>
      <c r="G17" s="211"/>
      <c r="H17" s="206"/>
    </row>
    <row r="18" spans="2:8" ht="26.25">
      <c r="B18" s="206"/>
      <c r="C18" s="211"/>
      <c r="D18" s="211"/>
      <c r="E18" s="224">
        <v>13</v>
      </c>
      <c r="F18" s="226" t="s">
        <v>281</v>
      </c>
      <c r="G18" s="211"/>
      <c r="H18" s="206"/>
    </row>
    <row r="19" spans="2:8" ht="26.25">
      <c r="B19" s="206"/>
      <c r="C19" s="211"/>
      <c r="D19" s="211"/>
      <c r="E19" s="225">
        <v>14</v>
      </c>
      <c r="F19" s="226" t="s">
        <v>282</v>
      </c>
      <c r="G19" s="211"/>
      <c r="H19" s="206"/>
    </row>
    <row r="20" spans="2:8" ht="26.25">
      <c r="B20" s="206"/>
      <c r="C20" s="211"/>
      <c r="D20" s="211"/>
      <c r="E20" s="225"/>
      <c r="F20" s="226"/>
      <c r="G20" s="211"/>
      <c r="H20" s="206"/>
    </row>
    <row r="21" spans="2:8" ht="26.25">
      <c r="B21" s="206"/>
      <c r="C21" s="211"/>
      <c r="D21" s="211"/>
      <c r="E21" s="225"/>
      <c r="F21" s="226"/>
      <c r="G21" s="211"/>
      <c r="H21" s="206"/>
    </row>
    <row r="22" spans="2:8" ht="26.25">
      <c r="B22" s="206"/>
      <c r="C22" s="211"/>
      <c r="D22" s="211"/>
      <c r="E22" s="225"/>
      <c r="F22" s="226"/>
      <c r="G22" s="211"/>
      <c r="H22" s="206"/>
    </row>
    <row r="23" spans="2:8" ht="26.25">
      <c r="B23" s="206"/>
      <c r="C23" s="211"/>
      <c r="D23" s="211"/>
      <c r="E23" s="225"/>
      <c r="F23" s="226"/>
      <c r="G23" s="211"/>
      <c r="H23" s="206"/>
    </row>
    <row r="24" spans="2:8" ht="26.25">
      <c r="B24" s="206"/>
      <c r="C24" s="211"/>
      <c r="D24" s="211"/>
      <c r="E24" s="225"/>
      <c r="F24" s="226"/>
      <c r="G24" s="211"/>
      <c r="H24" s="206"/>
    </row>
    <row r="25" spans="2:8" ht="26.25">
      <c r="B25" s="206"/>
      <c r="C25" s="211"/>
      <c r="D25" s="211"/>
      <c r="E25" s="225"/>
      <c r="F25" s="226"/>
      <c r="G25" s="211"/>
      <c r="H25" s="206"/>
    </row>
    <row r="26" spans="2:8" ht="26.25">
      <c r="B26" s="206"/>
      <c r="C26" s="211"/>
      <c r="D26" s="211"/>
      <c r="E26" s="225"/>
      <c r="F26" s="226"/>
      <c r="G26" s="211"/>
      <c r="H26" s="206"/>
    </row>
    <row r="27" spans="2:8" ht="26.25">
      <c r="B27" s="206"/>
      <c r="C27" s="211"/>
      <c r="D27" s="211"/>
      <c r="E27" s="225"/>
      <c r="F27" s="226"/>
      <c r="G27" s="211"/>
      <c r="H27" s="206"/>
    </row>
    <row r="28" spans="2:8" ht="26.25">
      <c r="B28" s="206"/>
      <c r="C28" s="211"/>
      <c r="D28" s="211"/>
      <c r="E28" s="225"/>
      <c r="F28" s="226"/>
      <c r="G28" s="211"/>
      <c r="H28" s="206"/>
    </row>
    <row r="29" spans="2:8" ht="26.25">
      <c r="B29" s="206"/>
      <c r="C29" s="211"/>
      <c r="D29" s="211"/>
      <c r="E29" s="228"/>
      <c r="F29" s="229"/>
      <c r="G29" s="211"/>
      <c r="H29" s="206"/>
    </row>
    <row r="30" spans="2:8" ht="18.75">
      <c r="B30" s="206"/>
      <c r="C30" s="211"/>
      <c r="D30" s="211"/>
      <c r="E30" s="230"/>
      <c r="F30" s="231"/>
      <c r="G30" s="232"/>
      <c r="H30" s="206"/>
    </row>
    <row r="31" spans="2:8" ht="18.75">
      <c r="B31" s="206"/>
      <c r="C31" s="207"/>
      <c r="D31" s="207"/>
      <c r="E31" s="233"/>
      <c r="F31" s="234"/>
      <c r="G31" s="207"/>
      <c r="H31" s="206"/>
    </row>
    <row r="32" spans="2:8" ht="18.75">
      <c r="E32" s="236"/>
      <c r="F32" s="237"/>
    </row>
    <row r="33" spans="5:9" s="235" customFormat="1" ht="18.75">
      <c r="E33" s="236"/>
      <c r="F33" s="237"/>
      <c r="H33" s="210"/>
      <c r="I33" s="210"/>
    </row>
    <row r="34" spans="5:9" s="235" customFormat="1" ht="18.75">
      <c r="E34" s="236"/>
      <c r="F34" s="237"/>
      <c r="H34" s="210"/>
      <c r="I34" s="210"/>
    </row>
    <row r="35" spans="5:9" s="235" customFormat="1" ht="18.75">
      <c r="E35" s="236"/>
      <c r="F35" s="237"/>
      <c r="H35" s="210"/>
      <c r="I35" s="210"/>
    </row>
    <row r="36" spans="5:9" s="235" customFormat="1" ht="18.75">
      <c r="E36" s="236"/>
      <c r="F36" s="237"/>
      <c r="H36" s="210"/>
      <c r="I36" s="210"/>
    </row>
    <row r="37" spans="5:9" s="235" customFormat="1" ht="18.75">
      <c r="E37" s="236"/>
      <c r="F37" s="237"/>
      <c r="H37" s="210"/>
      <c r="I37" s="210"/>
    </row>
    <row r="38" spans="5:9" s="235" customFormat="1" ht="18.75">
      <c r="E38" s="236"/>
      <c r="F38" s="237"/>
      <c r="H38" s="210"/>
      <c r="I38" s="210"/>
    </row>
    <row r="39" spans="5:9" s="235" customFormat="1" ht="18.75">
      <c r="E39" s="236"/>
      <c r="F39" s="237"/>
      <c r="H39" s="210"/>
      <c r="I39" s="210"/>
    </row>
    <row r="40" spans="5:9" s="235" customFormat="1" ht="18.75">
      <c r="E40" s="236"/>
      <c r="F40" s="237"/>
      <c r="H40" s="210"/>
      <c r="I40" s="210"/>
    </row>
    <row r="41" spans="5:9" s="235" customFormat="1" ht="18.75">
      <c r="E41" s="236"/>
      <c r="F41" s="237"/>
      <c r="H41" s="210"/>
      <c r="I41" s="210"/>
    </row>
    <row r="42" spans="5:9" s="235" customFormat="1" ht="18.75">
      <c r="E42" s="236"/>
      <c r="F42" s="237"/>
      <c r="H42" s="210"/>
      <c r="I42" s="210"/>
    </row>
    <row r="43" spans="5:9" s="235" customFormat="1" ht="18.75">
      <c r="E43" s="236"/>
      <c r="F43" s="237"/>
      <c r="H43" s="210"/>
      <c r="I43" s="210"/>
    </row>
  </sheetData>
  <sheetProtection algorithmName="SHA-512" hashValue="duWAwssVa+My7WXJhR31pwXOtS9/6q6CMV4e3WVW2TNg88TAhG5HHDrNNJEzP8IPQ1ccSmXHwXNflTMuowsEFg==" saltValue="KcxgM8w6yeZBAOvbuDErdg==" spinCount="100000" sheet="1" objects="1" scenarios="1" selectLockedCells="1"/>
  <mergeCells count="1">
    <mergeCell ref="D8:D15"/>
  </mergeCells>
  <pageMargins left="0.6692913385826772" right="0.31496062992125984" top="0.70866141732283472" bottom="0.15748031496062992" header="0.11811023622047245" footer="0.11811023622047245"/>
  <pageSetup paperSize="9" orientation="portrait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B1:E7"/>
  <sheetViews>
    <sheetView workbookViewId="0">
      <selection activeCell="G18" sqref="G18"/>
    </sheetView>
  </sheetViews>
  <sheetFormatPr defaultRowHeight="14.25"/>
  <cols>
    <col min="2" max="5" width="13" customWidth="1"/>
  </cols>
  <sheetData>
    <row r="1" spans="2:5" ht="21">
      <c r="B1" s="804" t="s">
        <v>152</v>
      </c>
      <c r="C1" s="805"/>
      <c r="D1" s="805"/>
      <c r="E1" s="805"/>
    </row>
    <row r="2" spans="2:5" ht="21">
      <c r="B2" s="806" t="s">
        <v>153</v>
      </c>
      <c r="C2" s="807"/>
      <c r="D2" s="808" t="s">
        <v>10</v>
      </c>
      <c r="E2" s="808" t="s">
        <v>61</v>
      </c>
    </row>
    <row r="3" spans="2:5" ht="21">
      <c r="B3" s="4" t="s">
        <v>154</v>
      </c>
      <c r="C3" s="5" t="s">
        <v>155</v>
      </c>
      <c r="D3" s="808"/>
      <c r="E3" s="808"/>
    </row>
    <row r="4" spans="2:5" ht="21">
      <c r="B4" s="6">
        <v>2.5</v>
      </c>
      <c r="C4" s="6">
        <v>3</v>
      </c>
      <c r="D4" s="4">
        <v>3</v>
      </c>
      <c r="E4" s="4" t="s">
        <v>11</v>
      </c>
    </row>
    <row r="5" spans="2:5" ht="21">
      <c r="B5" s="6">
        <v>1.5</v>
      </c>
      <c r="C5" s="6">
        <v>2.4900000000000002</v>
      </c>
      <c r="D5" s="4">
        <v>2</v>
      </c>
      <c r="E5" s="4" t="s">
        <v>12</v>
      </c>
    </row>
    <row r="6" spans="2:5" ht="21">
      <c r="B6" s="6">
        <v>1</v>
      </c>
      <c r="C6" s="6">
        <v>1.49</v>
      </c>
      <c r="D6" s="4">
        <v>1</v>
      </c>
      <c r="E6" s="4" t="s">
        <v>13</v>
      </c>
    </row>
    <row r="7" spans="2:5" ht="21">
      <c r="B7" s="6">
        <v>0</v>
      </c>
      <c r="C7" s="6">
        <v>0.99</v>
      </c>
      <c r="D7" s="4">
        <v>0</v>
      </c>
      <c r="E7" s="7" t="s">
        <v>14</v>
      </c>
    </row>
  </sheetData>
  <protectedRanges>
    <protectedRange sqref="B4:C7" name="ช่วง2"/>
  </protectedRanges>
  <mergeCells count="4">
    <mergeCell ref="B1:E1"/>
    <mergeCell ref="B2:C2"/>
    <mergeCell ref="D2:D3"/>
    <mergeCell ref="E2:E3"/>
  </mergeCells>
  <dataValidations count="1">
    <dataValidation type="decimal" allowBlank="1" showInputMessage="1" showErrorMessage="1" sqref="B4:C7">
      <formula1>0</formula1>
      <formula2>3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K52"/>
  <sheetViews>
    <sheetView showGridLines="0" showRowColHeaders="0" zoomScaleNormal="100" workbookViewId="0"/>
  </sheetViews>
  <sheetFormatPr defaultRowHeight="18"/>
  <cols>
    <col min="1" max="1" width="21.625" style="31" customWidth="1"/>
    <col min="2" max="3" width="3.5" style="31" customWidth="1"/>
    <col min="4" max="4" width="4.375" style="31" customWidth="1"/>
    <col min="5" max="5" width="7.125" style="31" customWidth="1"/>
    <col min="6" max="6" width="13.625" style="31" customWidth="1"/>
    <col min="7" max="7" width="22.5" style="31" customWidth="1"/>
    <col min="8" max="8" width="21.75" style="32" customWidth="1"/>
    <col min="9" max="9" width="21.75" style="31" customWidth="1"/>
    <col min="10" max="11" width="3.75" style="31" customWidth="1"/>
    <col min="12" max="16384" width="9" style="31"/>
  </cols>
  <sheetData>
    <row r="1" spans="2:11">
      <c r="B1" s="42"/>
      <c r="C1" s="42"/>
      <c r="D1" s="42"/>
      <c r="E1" s="42"/>
      <c r="F1" s="42"/>
      <c r="G1" s="42"/>
      <c r="H1" s="43"/>
      <c r="I1" s="42"/>
      <c r="J1" s="42"/>
      <c r="K1" s="42"/>
    </row>
    <row r="2" spans="2:11">
      <c r="B2" s="42"/>
      <c r="C2" s="39"/>
      <c r="D2" s="39"/>
      <c r="E2" s="39"/>
      <c r="F2" s="39"/>
      <c r="G2" s="39"/>
      <c r="H2" s="40"/>
      <c r="I2" s="39"/>
      <c r="J2" s="39"/>
      <c r="K2" s="42"/>
    </row>
    <row r="3" spans="2:11" ht="21" customHeight="1">
      <c r="B3" s="42"/>
      <c r="C3" s="39"/>
      <c r="D3" s="607" t="s">
        <v>76</v>
      </c>
      <c r="E3" s="607"/>
      <c r="F3" s="607"/>
      <c r="G3" s="607"/>
      <c r="H3" s="607"/>
      <c r="I3" s="607"/>
      <c r="J3" s="294"/>
      <c r="K3" s="42"/>
    </row>
    <row r="4" spans="2:11" ht="21" customHeight="1">
      <c r="B4" s="42"/>
      <c r="C4" s="39"/>
      <c r="D4" s="607" t="str">
        <f>"ชั้น"&amp;ข้อมูลพื้นฐาน!T6&amp;"          "&amp; "ปีการศึกษา" &amp;" "&amp;ข้อมูลพื้นฐาน!X5</f>
        <v>ชั้นมัธยมศึกษาปีที่  1          ปีการศึกษา 2566</v>
      </c>
      <c r="E4" s="607"/>
      <c r="F4" s="607"/>
      <c r="G4" s="607"/>
      <c r="H4" s="607"/>
      <c r="I4" s="607"/>
      <c r="J4" s="295"/>
      <c r="K4" s="42"/>
    </row>
    <row r="5" spans="2:11" ht="4.5" customHeight="1">
      <c r="B5" s="42"/>
      <c r="C5" s="39"/>
      <c r="D5" s="33"/>
      <c r="E5" s="33"/>
      <c r="F5" s="34"/>
      <c r="G5" s="34"/>
      <c r="H5" s="34"/>
      <c r="I5" s="34"/>
      <c r="J5" s="39"/>
      <c r="K5" s="42"/>
    </row>
    <row r="6" spans="2:11" ht="33" customHeight="1">
      <c r="B6" s="42"/>
      <c r="C6" s="39"/>
      <c r="D6" s="297" t="s">
        <v>32</v>
      </c>
      <c r="E6" s="297" t="s">
        <v>33</v>
      </c>
      <c r="F6" s="297" t="s">
        <v>23</v>
      </c>
      <c r="G6" s="370" t="s">
        <v>34</v>
      </c>
      <c r="H6" s="370" t="s">
        <v>246</v>
      </c>
      <c r="I6" s="297" t="s">
        <v>247</v>
      </c>
      <c r="J6" s="303"/>
      <c r="K6" s="42"/>
    </row>
    <row r="7" spans="2:11" s="16" customFormat="1" ht="18" customHeight="1">
      <c r="B7" s="296"/>
      <c r="C7" s="10"/>
      <c r="D7" s="13" t="str">
        <f>IF(ข้อมูลนร.2!D7="","",ข้อมูลนร.2!D7)</f>
        <v>1</v>
      </c>
      <c r="E7" s="298">
        <f>IF(ข้อมูลนร.2!E7="","",ข้อมูลนร.2!E7)</f>
        <v>1111</v>
      </c>
      <c r="F7" s="36">
        <f>IF(ข้อมูลนร.2!F7="","",ข้อมูลนร.2!F7)</f>
        <v>1234567891234</v>
      </c>
      <c r="G7" s="299" t="str">
        <f>IF(ข้อมูลนร.2!G7="","",ข้อมูลนร.2!G7)</f>
        <v>เด็กชายเหลือง  ดอทคอม</v>
      </c>
      <c r="H7" s="300" t="str">
        <f>IF(E7="","",ข้อมูลนร.1!S6 &amp; ข้อมูลนร.1!T6&amp;"  "&amp;ข้อมูลนร.1!U6)</f>
        <v>นายดำ  ดอทคอม</v>
      </c>
      <c r="I7" s="301" t="str">
        <f>IF(E7="","",ข้อมูลนร.1!V6&amp;ข้อมูลนร.1!W6&amp;"  "&amp;ข้อมูลนร.1!X6)</f>
        <v>นางฟ้าใส  ดอทคอม</v>
      </c>
      <c r="J7" s="10"/>
      <c r="K7" s="296"/>
    </row>
    <row r="8" spans="2:11" s="16" customFormat="1" ht="18" customHeight="1">
      <c r="B8" s="296"/>
      <c r="C8" s="10"/>
      <c r="D8" s="13" t="str">
        <f>IF(ข้อมูลนร.2!D8="","",ข้อมูลนร.2!D8)</f>
        <v>2</v>
      </c>
      <c r="E8" s="298">
        <f>IF(ข้อมูลนร.2!E8="","",ข้อมูลนร.2!E8)</f>
        <v>1112</v>
      </c>
      <c r="F8" s="36">
        <f>IF(ข้อมูลนร.2!F8="","",ข้อมูลนร.2!F8)</f>
        <v>1234567891234</v>
      </c>
      <c r="G8" s="299" t="str">
        <f>IF(ข้อมูลนร.2!G8="","",ข้อมูลนร.2!G8)</f>
        <v>เด็กชายชมพู  ดอทคอม</v>
      </c>
      <c r="H8" s="300" t="str">
        <f>IF(E8="","",ข้อมูลนร.1!S7 &amp; ข้อมูลนร.1!T7&amp;"  "&amp;ข้อมูลนร.1!U7)</f>
        <v>นายแดง  ดอทคอม</v>
      </c>
      <c r="I8" s="301" t="str">
        <f>IF(E8="","",ข้อมูลนร.1!V7&amp;ข้อมูลนร.1!W7&amp;"  "&amp;ข้อมูลนร.1!X7)</f>
        <v>นางน้ำเพชร  ดอทคอม</v>
      </c>
      <c r="J8" s="10"/>
      <c r="K8" s="296"/>
    </row>
    <row r="9" spans="2:11" s="16" customFormat="1" ht="18" customHeight="1">
      <c r="B9" s="296"/>
      <c r="C9" s="10"/>
      <c r="D9" s="13" t="str">
        <f>IF(ข้อมูลนร.2!D9="","",ข้อมูลนร.2!D9)</f>
        <v>3</v>
      </c>
      <c r="E9" s="298">
        <f>IF(ข้อมูลนร.2!E9="","",ข้อมูลนร.2!E9)</f>
        <v>1113</v>
      </c>
      <c r="F9" s="36">
        <f>IF(ข้อมูลนร.2!F9="","",ข้อมูลนร.2!F9)</f>
        <v>1234567891234</v>
      </c>
      <c r="G9" s="299" t="str">
        <f>IF(ข้อมูลนร.2!G9="","",ข้อมูลนร.2!G9)</f>
        <v>เด็กชายเขียว  ดอทคอม</v>
      </c>
      <c r="H9" s="300" t="str">
        <f>IF(E9="","",ข้อมูลนร.1!S8 &amp; ข้อมูลนร.1!T8&amp;"  "&amp;ข้อมูลนร.1!U8)</f>
        <v>นายเขียว  ดอทคอม</v>
      </c>
      <c r="I9" s="301" t="str">
        <f>IF(E9="","",ข้อมูลนร.1!V8&amp;ข้อมูลนร.1!W8&amp;"  "&amp;ข้อมูลนร.1!X8)</f>
        <v>นางแพร  ดอทคอม</v>
      </c>
      <c r="J9" s="10"/>
      <c r="K9" s="296"/>
    </row>
    <row r="10" spans="2:11" s="16" customFormat="1" ht="18" customHeight="1">
      <c r="B10" s="296"/>
      <c r="C10" s="10"/>
      <c r="D10" s="13" t="str">
        <f>IF(ข้อมูลนร.2!D10="","",ข้อมูลนร.2!D10)</f>
        <v/>
      </c>
      <c r="E10" s="298" t="str">
        <f>IF(ข้อมูลนร.2!E10="","",ข้อมูลนร.2!E10)</f>
        <v/>
      </c>
      <c r="F10" s="36" t="str">
        <f>IF(ข้อมูลนร.2!F10="","",ข้อมูลนร.2!F10)</f>
        <v/>
      </c>
      <c r="G10" s="299" t="str">
        <f>IF(ข้อมูลนร.2!G10="","",ข้อมูลนร.2!G10)</f>
        <v/>
      </c>
      <c r="H10" s="300" t="str">
        <f>IF(E10="","",ข้อมูลนร.1!S9 &amp; ข้อมูลนร.1!T9&amp;"  "&amp;ข้อมูลนร.1!U9)</f>
        <v/>
      </c>
      <c r="I10" s="301" t="str">
        <f>IF(E10="","",ข้อมูลนร.1!V9&amp;ข้อมูลนร.1!W9&amp;"  "&amp;ข้อมูลนร.1!X9)</f>
        <v/>
      </c>
      <c r="J10" s="10"/>
      <c r="K10" s="296"/>
    </row>
    <row r="11" spans="2:11" s="16" customFormat="1" ht="18" customHeight="1">
      <c r="B11" s="296"/>
      <c r="C11" s="10"/>
      <c r="D11" s="13" t="str">
        <f>IF(ข้อมูลนร.2!D11="","",ข้อมูลนร.2!D11)</f>
        <v/>
      </c>
      <c r="E11" s="298" t="str">
        <f>IF(ข้อมูลนร.2!E11="","",ข้อมูลนร.2!E11)</f>
        <v/>
      </c>
      <c r="F11" s="36" t="str">
        <f>IF(ข้อมูลนร.2!F11="","",ข้อมูลนร.2!F11)</f>
        <v/>
      </c>
      <c r="G11" s="299" t="str">
        <f>IF(ข้อมูลนร.2!G11="","",ข้อมูลนร.2!G11)</f>
        <v/>
      </c>
      <c r="H11" s="300" t="str">
        <f>IF(E11="","",ข้อมูลนร.1!S10 &amp; ข้อมูลนร.1!T10&amp;"  "&amp;ข้อมูลนร.1!U10)</f>
        <v/>
      </c>
      <c r="I11" s="301" t="str">
        <f>IF(E11="","",ข้อมูลนร.1!V10&amp;ข้อมูลนร.1!W10&amp;"  "&amp;ข้อมูลนร.1!X10)</f>
        <v/>
      </c>
      <c r="J11" s="10"/>
      <c r="K11" s="296"/>
    </row>
    <row r="12" spans="2:11" s="16" customFormat="1" ht="18" customHeight="1">
      <c r="B12" s="296"/>
      <c r="C12" s="10"/>
      <c r="D12" s="13" t="str">
        <f>IF(ข้อมูลนร.2!D12="","",ข้อมูลนร.2!D12)</f>
        <v/>
      </c>
      <c r="E12" s="298" t="str">
        <f>IF(ข้อมูลนร.2!E12="","",ข้อมูลนร.2!E12)</f>
        <v/>
      </c>
      <c r="F12" s="36" t="str">
        <f>IF(ข้อมูลนร.2!F12="","",ข้อมูลนร.2!F12)</f>
        <v/>
      </c>
      <c r="G12" s="299" t="str">
        <f>IF(ข้อมูลนร.2!G12="","",ข้อมูลนร.2!G12)</f>
        <v/>
      </c>
      <c r="H12" s="300" t="str">
        <f>IF(E12="","",ข้อมูลนร.1!S11 &amp; ข้อมูลนร.1!T11&amp;"  "&amp;ข้อมูลนร.1!U11)</f>
        <v/>
      </c>
      <c r="I12" s="301" t="str">
        <f>IF(E12="","",ข้อมูลนร.1!V11&amp;ข้อมูลนร.1!W11&amp;"  "&amp;ข้อมูลนร.1!X11)</f>
        <v/>
      </c>
      <c r="J12" s="10"/>
      <c r="K12" s="296"/>
    </row>
    <row r="13" spans="2:11" s="16" customFormat="1" ht="18" customHeight="1">
      <c r="B13" s="296"/>
      <c r="C13" s="10"/>
      <c r="D13" s="13" t="str">
        <f>IF(ข้อมูลนร.2!D13="","",ข้อมูลนร.2!D13)</f>
        <v/>
      </c>
      <c r="E13" s="298" t="str">
        <f>IF(ข้อมูลนร.2!E13="","",ข้อมูลนร.2!E13)</f>
        <v/>
      </c>
      <c r="F13" s="36" t="str">
        <f>IF(ข้อมูลนร.2!F13="","",ข้อมูลนร.2!F13)</f>
        <v/>
      </c>
      <c r="G13" s="299" t="str">
        <f>IF(ข้อมูลนร.2!G13="","",ข้อมูลนร.2!G13)</f>
        <v/>
      </c>
      <c r="H13" s="300" t="str">
        <f>IF(E13="","",ข้อมูลนร.1!S12 &amp; ข้อมูลนร.1!T12&amp;"  "&amp;ข้อมูลนร.1!U12)</f>
        <v/>
      </c>
      <c r="I13" s="301" t="str">
        <f>IF(E13="","",ข้อมูลนร.1!V12&amp;ข้อมูลนร.1!W12&amp;"  "&amp;ข้อมูลนร.1!X12)</f>
        <v/>
      </c>
      <c r="J13" s="10"/>
      <c r="K13" s="296"/>
    </row>
    <row r="14" spans="2:11" s="16" customFormat="1" ht="18" customHeight="1">
      <c r="B14" s="296"/>
      <c r="C14" s="10"/>
      <c r="D14" s="13" t="str">
        <f>IF(ข้อมูลนร.2!D14="","",ข้อมูลนร.2!D14)</f>
        <v/>
      </c>
      <c r="E14" s="298" t="str">
        <f>IF(ข้อมูลนร.2!E14="","",ข้อมูลนร.2!E14)</f>
        <v/>
      </c>
      <c r="F14" s="36" t="str">
        <f>IF(ข้อมูลนร.2!F14="","",ข้อมูลนร.2!F14)</f>
        <v/>
      </c>
      <c r="G14" s="299" t="str">
        <f>IF(ข้อมูลนร.2!G14="","",ข้อมูลนร.2!G14)</f>
        <v/>
      </c>
      <c r="H14" s="300" t="str">
        <f>IF(E14="","",ข้อมูลนร.1!S13 &amp; ข้อมูลนร.1!T13&amp;"  "&amp;ข้อมูลนร.1!U13)</f>
        <v/>
      </c>
      <c r="I14" s="301" t="str">
        <f>IF(E14="","",ข้อมูลนร.1!V13&amp;ข้อมูลนร.1!W13&amp;"  "&amp;ข้อมูลนร.1!X13)</f>
        <v/>
      </c>
      <c r="J14" s="10"/>
      <c r="K14" s="296"/>
    </row>
    <row r="15" spans="2:11" s="16" customFormat="1" ht="18" customHeight="1">
      <c r="B15" s="296"/>
      <c r="C15" s="10"/>
      <c r="D15" s="13" t="str">
        <f>IF(ข้อมูลนร.2!D15="","",ข้อมูลนร.2!D15)</f>
        <v/>
      </c>
      <c r="E15" s="298" t="str">
        <f>IF(ข้อมูลนร.2!E15="","",ข้อมูลนร.2!E15)</f>
        <v/>
      </c>
      <c r="F15" s="36" t="str">
        <f>IF(ข้อมูลนร.2!F15="","",ข้อมูลนร.2!F15)</f>
        <v/>
      </c>
      <c r="G15" s="299" t="str">
        <f>IF(ข้อมูลนร.2!G15="","",ข้อมูลนร.2!G15)</f>
        <v/>
      </c>
      <c r="H15" s="300" t="str">
        <f>IF(E15="","",ข้อมูลนร.1!S14 &amp; ข้อมูลนร.1!T14&amp;"  "&amp;ข้อมูลนร.1!U14)</f>
        <v/>
      </c>
      <c r="I15" s="301" t="str">
        <f>IF(E15="","",ข้อมูลนร.1!V14&amp;ข้อมูลนร.1!W14&amp;"  "&amp;ข้อมูลนร.1!X14)</f>
        <v/>
      </c>
      <c r="J15" s="10"/>
      <c r="K15" s="296"/>
    </row>
    <row r="16" spans="2:11" s="16" customFormat="1" ht="18" customHeight="1">
      <c r="B16" s="296"/>
      <c r="C16" s="10"/>
      <c r="D16" s="13" t="str">
        <f>IF(ข้อมูลนร.2!D16="","",ข้อมูลนร.2!D16)</f>
        <v/>
      </c>
      <c r="E16" s="298" t="str">
        <f>IF(ข้อมูลนร.2!E16="","",ข้อมูลนร.2!E16)</f>
        <v/>
      </c>
      <c r="F16" s="36" t="str">
        <f>IF(ข้อมูลนร.2!F16="","",ข้อมูลนร.2!F16)</f>
        <v/>
      </c>
      <c r="G16" s="299" t="str">
        <f>IF(ข้อมูลนร.2!G16="","",ข้อมูลนร.2!G16)</f>
        <v/>
      </c>
      <c r="H16" s="300" t="str">
        <f>IF(E16="","",ข้อมูลนร.1!S15 &amp; ข้อมูลนร.1!T15&amp;"  "&amp;ข้อมูลนร.1!U15)</f>
        <v/>
      </c>
      <c r="I16" s="301" t="str">
        <f>IF(E16="","",ข้อมูลนร.1!V15&amp;ข้อมูลนร.1!W15&amp;"  "&amp;ข้อมูลนร.1!X15)</f>
        <v/>
      </c>
      <c r="J16" s="10"/>
      <c r="K16" s="296"/>
    </row>
    <row r="17" spans="2:11" s="16" customFormat="1" ht="18" customHeight="1">
      <c r="B17" s="296"/>
      <c r="C17" s="10"/>
      <c r="D17" s="13" t="str">
        <f>IF(ข้อมูลนร.2!D17="","",ข้อมูลนร.2!D17)</f>
        <v/>
      </c>
      <c r="E17" s="298" t="str">
        <f>IF(ข้อมูลนร.2!E17="","",ข้อมูลนร.2!E17)</f>
        <v/>
      </c>
      <c r="F17" s="36" t="str">
        <f>IF(ข้อมูลนร.2!F17="","",ข้อมูลนร.2!F17)</f>
        <v/>
      </c>
      <c r="G17" s="299" t="str">
        <f>IF(ข้อมูลนร.2!G17="","",ข้อมูลนร.2!G17)</f>
        <v/>
      </c>
      <c r="H17" s="300" t="str">
        <f>IF(E17="","",ข้อมูลนร.1!S16 &amp; ข้อมูลนร.1!T16&amp;"  "&amp;ข้อมูลนร.1!U16)</f>
        <v/>
      </c>
      <c r="I17" s="301" t="str">
        <f>IF(E17="","",ข้อมูลนร.1!V16&amp;ข้อมูลนร.1!W16&amp;"  "&amp;ข้อมูลนร.1!X16)</f>
        <v/>
      </c>
      <c r="J17" s="10"/>
      <c r="K17" s="296"/>
    </row>
    <row r="18" spans="2:11" s="16" customFormat="1" ht="18" customHeight="1">
      <c r="B18" s="296"/>
      <c r="C18" s="10"/>
      <c r="D18" s="13" t="str">
        <f>IF(ข้อมูลนร.2!D18="","",ข้อมูลนร.2!D18)</f>
        <v/>
      </c>
      <c r="E18" s="298" t="str">
        <f>IF(ข้อมูลนร.2!E18="","",ข้อมูลนร.2!E18)</f>
        <v/>
      </c>
      <c r="F18" s="36" t="str">
        <f>IF(ข้อมูลนร.2!F18="","",ข้อมูลนร.2!F18)</f>
        <v/>
      </c>
      <c r="G18" s="299" t="str">
        <f>IF(ข้อมูลนร.2!G18="","",ข้อมูลนร.2!G18)</f>
        <v/>
      </c>
      <c r="H18" s="300" t="str">
        <f>IF(E18="","",ข้อมูลนร.1!S17 &amp; ข้อมูลนร.1!T17&amp;"  "&amp;ข้อมูลนร.1!U17)</f>
        <v/>
      </c>
      <c r="I18" s="301" t="str">
        <f>IF(E18="","",ข้อมูลนร.1!V17&amp;ข้อมูลนร.1!W17&amp;"  "&amp;ข้อมูลนร.1!X17)</f>
        <v/>
      </c>
      <c r="J18" s="10"/>
      <c r="K18" s="296"/>
    </row>
    <row r="19" spans="2:11" s="16" customFormat="1" ht="18" customHeight="1">
      <c r="B19" s="296"/>
      <c r="C19" s="10"/>
      <c r="D19" s="13" t="str">
        <f>IF(ข้อมูลนร.2!D19="","",ข้อมูลนร.2!D19)</f>
        <v/>
      </c>
      <c r="E19" s="298" t="str">
        <f>IF(ข้อมูลนร.2!E19="","",ข้อมูลนร.2!E19)</f>
        <v/>
      </c>
      <c r="F19" s="36" t="str">
        <f>IF(ข้อมูลนร.2!F19="","",ข้อมูลนร.2!F19)</f>
        <v/>
      </c>
      <c r="G19" s="299" t="str">
        <f>IF(ข้อมูลนร.2!G19="","",ข้อมูลนร.2!G19)</f>
        <v/>
      </c>
      <c r="H19" s="300" t="str">
        <f>IF(E19="","",ข้อมูลนร.1!S18 &amp; ข้อมูลนร.1!T18&amp;"  "&amp;ข้อมูลนร.1!U18)</f>
        <v/>
      </c>
      <c r="I19" s="301" t="str">
        <f>IF(E19="","",ข้อมูลนร.1!V18&amp;ข้อมูลนร.1!W18&amp;"  "&amp;ข้อมูลนร.1!X18)</f>
        <v/>
      </c>
      <c r="J19" s="10"/>
      <c r="K19" s="296"/>
    </row>
    <row r="20" spans="2:11" s="16" customFormat="1" ht="18" customHeight="1">
      <c r="B20" s="296"/>
      <c r="C20" s="10"/>
      <c r="D20" s="13" t="str">
        <f>IF(ข้อมูลนร.2!D20="","",ข้อมูลนร.2!D20)</f>
        <v/>
      </c>
      <c r="E20" s="298" t="str">
        <f>IF(ข้อมูลนร.2!E20="","",ข้อมูลนร.2!E20)</f>
        <v/>
      </c>
      <c r="F20" s="36" t="str">
        <f>IF(ข้อมูลนร.2!F20="","",ข้อมูลนร.2!F20)</f>
        <v/>
      </c>
      <c r="G20" s="299" t="str">
        <f>IF(ข้อมูลนร.2!G20="","",ข้อมูลนร.2!G20)</f>
        <v/>
      </c>
      <c r="H20" s="300" t="str">
        <f>IF(E20="","",ข้อมูลนร.1!S19 &amp; ข้อมูลนร.1!T19&amp;"  "&amp;ข้อมูลนร.1!U19)</f>
        <v/>
      </c>
      <c r="I20" s="301" t="str">
        <f>IF(E20="","",ข้อมูลนร.1!V19&amp;ข้อมูลนร.1!W19&amp;"  "&amp;ข้อมูลนร.1!X19)</f>
        <v/>
      </c>
      <c r="J20" s="10"/>
      <c r="K20" s="296"/>
    </row>
    <row r="21" spans="2:11" s="16" customFormat="1" ht="18" customHeight="1">
      <c r="B21" s="296"/>
      <c r="C21" s="10"/>
      <c r="D21" s="13" t="str">
        <f>IF(ข้อมูลนร.2!D21="","",ข้อมูลนร.2!D21)</f>
        <v/>
      </c>
      <c r="E21" s="298" t="str">
        <f>IF(ข้อมูลนร.2!E21="","",ข้อมูลนร.2!E21)</f>
        <v/>
      </c>
      <c r="F21" s="36" t="str">
        <f>IF(ข้อมูลนร.2!F21="","",ข้อมูลนร.2!F21)</f>
        <v/>
      </c>
      <c r="G21" s="299" t="str">
        <f>IF(ข้อมูลนร.2!G21="","",ข้อมูลนร.2!G21)</f>
        <v/>
      </c>
      <c r="H21" s="300" t="str">
        <f>IF(E21="","",ข้อมูลนร.1!S20 &amp; ข้อมูลนร.1!T20&amp;"  "&amp;ข้อมูลนร.1!U20)</f>
        <v/>
      </c>
      <c r="I21" s="301" t="str">
        <f>IF(E21="","",ข้อมูลนร.1!V20&amp;ข้อมูลนร.1!W20&amp;"  "&amp;ข้อมูลนร.1!X20)</f>
        <v/>
      </c>
      <c r="J21" s="10"/>
      <c r="K21" s="296"/>
    </row>
    <row r="22" spans="2:11" s="16" customFormat="1" ht="18" customHeight="1">
      <c r="B22" s="296"/>
      <c r="C22" s="10"/>
      <c r="D22" s="13" t="str">
        <f>IF(ข้อมูลนร.2!D22="","",ข้อมูลนร.2!D22)</f>
        <v/>
      </c>
      <c r="E22" s="298" t="str">
        <f>IF(ข้อมูลนร.2!E22="","",ข้อมูลนร.2!E22)</f>
        <v/>
      </c>
      <c r="F22" s="36" t="str">
        <f>IF(ข้อมูลนร.2!F22="","",ข้อมูลนร.2!F22)</f>
        <v/>
      </c>
      <c r="G22" s="299" t="str">
        <f>IF(ข้อมูลนร.2!G22="","",ข้อมูลนร.2!G22)</f>
        <v/>
      </c>
      <c r="H22" s="300" t="str">
        <f>IF(E22="","",ข้อมูลนร.1!S21 &amp; ข้อมูลนร.1!T21&amp;"  "&amp;ข้อมูลนร.1!U21)</f>
        <v/>
      </c>
      <c r="I22" s="301" t="str">
        <f>IF(E22="","",ข้อมูลนร.1!V21&amp;ข้อมูลนร.1!W21&amp;"  "&amp;ข้อมูลนร.1!X21)</f>
        <v/>
      </c>
      <c r="J22" s="10"/>
      <c r="K22" s="296"/>
    </row>
    <row r="23" spans="2:11" s="16" customFormat="1" ht="18" customHeight="1">
      <c r="B23" s="296"/>
      <c r="C23" s="10"/>
      <c r="D23" s="13" t="str">
        <f>IF(ข้อมูลนร.2!D23="","",ข้อมูลนร.2!D23)</f>
        <v/>
      </c>
      <c r="E23" s="298" t="str">
        <f>IF(ข้อมูลนร.2!E23="","",ข้อมูลนร.2!E23)</f>
        <v/>
      </c>
      <c r="F23" s="36" t="str">
        <f>IF(ข้อมูลนร.2!F23="","",ข้อมูลนร.2!F23)</f>
        <v/>
      </c>
      <c r="G23" s="299" t="str">
        <f>IF(ข้อมูลนร.2!G23="","",ข้อมูลนร.2!G23)</f>
        <v/>
      </c>
      <c r="H23" s="300" t="str">
        <f>IF(E23="","",ข้อมูลนร.1!S22 &amp; ข้อมูลนร.1!T22&amp;"  "&amp;ข้อมูลนร.1!U22)</f>
        <v/>
      </c>
      <c r="I23" s="301" t="str">
        <f>IF(E23="","",ข้อมูลนร.1!V22&amp;ข้อมูลนร.1!W22&amp;"  "&amp;ข้อมูลนร.1!X22)</f>
        <v/>
      </c>
      <c r="J23" s="10"/>
      <c r="K23" s="296"/>
    </row>
    <row r="24" spans="2:11" s="16" customFormat="1" ht="18" customHeight="1">
      <c r="B24" s="296"/>
      <c r="C24" s="10"/>
      <c r="D24" s="13" t="str">
        <f>IF(ข้อมูลนร.2!D24="","",ข้อมูลนร.2!D24)</f>
        <v/>
      </c>
      <c r="E24" s="298" t="str">
        <f>IF(ข้อมูลนร.2!E24="","",ข้อมูลนร.2!E24)</f>
        <v/>
      </c>
      <c r="F24" s="36" t="str">
        <f>IF(ข้อมูลนร.2!F24="","",ข้อมูลนร.2!F24)</f>
        <v/>
      </c>
      <c r="G24" s="299" t="str">
        <f>IF(ข้อมูลนร.2!G24="","",ข้อมูลนร.2!G24)</f>
        <v/>
      </c>
      <c r="H24" s="300" t="str">
        <f>IF(E24="","",ข้อมูลนร.1!S23 &amp; ข้อมูลนร.1!T23&amp;"  "&amp;ข้อมูลนร.1!U23)</f>
        <v/>
      </c>
      <c r="I24" s="301" t="str">
        <f>IF(E24="","",ข้อมูลนร.1!V23&amp;ข้อมูลนร.1!W23&amp;"  "&amp;ข้อมูลนร.1!X23)</f>
        <v/>
      </c>
      <c r="J24" s="10"/>
      <c r="K24" s="296"/>
    </row>
    <row r="25" spans="2:11" s="16" customFormat="1" ht="18" customHeight="1">
      <c r="B25" s="296"/>
      <c r="C25" s="10"/>
      <c r="D25" s="13" t="str">
        <f>IF(ข้อมูลนร.2!D25="","",ข้อมูลนร.2!D25)</f>
        <v/>
      </c>
      <c r="E25" s="298" t="str">
        <f>IF(ข้อมูลนร.2!E25="","",ข้อมูลนร.2!E25)</f>
        <v/>
      </c>
      <c r="F25" s="36" t="str">
        <f>IF(ข้อมูลนร.2!F25="","",ข้อมูลนร.2!F25)</f>
        <v/>
      </c>
      <c r="G25" s="299" t="str">
        <f>IF(ข้อมูลนร.2!G25="","",ข้อมูลนร.2!G25)</f>
        <v/>
      </c>
      <c r="H25" s="300" t="str">
        <f>IF(E25="","",ข้อมูลนร.1!S24 &amp; ข้อมูลนร.1!T24&amp;"  "&amp;ข้อมูลนร.1!U24)</f>
        <v/>
      </c>
      <c r="I25" s="301" t="str">
        <f>IF(E25="","",ข้อมูลนร.1!V24&amp;ข้อมูลนร.1!W24&amp;"  "&amp;ข้อมูลนร.1!X24)</f>
        <v/>
      </c>
      <c r="J25" s="10"/>
      <c r="K25" s="296"/>
    </row>
    <row r="26" spans="2:11" s="16" customFormat="1" ht="18" customHeight="1">
      <c r="B26" s="296"/>
      <c r="C26" s="10"/>
      <c r="D26" s="13" t="str">
        <f>IF(ข้อมูลนร.2!D26="","",ข้อมูลนร.2!D26)</f>
        <v/>
      </c>
      <c r="E26" s="298" t="str">
        <f>IF(ข้อมูลนร.2!E26="","",ข้อมูลนร.2!E26)</f>
        <v/>
      </c>
      <c r="F26" s="36" t="str">
        <f>IF(ข้อมูลนร.2!F26="","",ข้อมูลนร.2!F26)</f>
        <v/>
      </c>
      <c r="G26" s="299" t="str">
        <f>IF(ข้อมูลนร.2!G26="","",ข้อมูลนร.2!G26)</f>
        <v/>
      </c>
      <c r="H26" s="300" t="str">
        <f>IF(E26="","",ข้อมูลนร.1!S25 &amp; ข้อมูลนร.1!T25&amp;"  "&amp;ข้อมูลนร.1!U25)</f>
        <v/>
      </c>
      <c r="I26" s="301" t="str">
        <f>IF(E26="","",ข้อมูลนร.1!V25&amp;ข้อมูลนร.1!W25&amp;"  "&amp;ข้อมูลนร.1!X25)</f>
        <v/>
      </c>
      <c r="J26" s="10"/>
      <c r="K26" s="296"/>
    </row>
    <row r="27" spans="2:11" s="16" customFormat="1" ht="18" customHeight="1">
      <c r="B27" s="296"/>
      <c r="C27" s="10"/>
      <c r="D27" s="13" t="str">
        <f>IF(ข้อมูลนร.2!D27="","",ข้อมูลนร.2!D27)</f>
        <v/>
      </c>
      <c r="E27" s="298" t="str">
        <f>IF(ข้อมูลนร.2!E27="","",ข้อมูลนร.2!E27)</f>
        <v/>
      </c>
      <c r="F27" s="36" t="str">
        <f>IF(ข้อมูลนร.2!F27="","",ข้อมูลนร.2!F27)</f>
        <v/>
      </c>
      <c r="G27" s="299" t="str">
        <f>IF(ข้อมูลนร.2!G27="","",ข้อมูลนร.2!G27)</f>
        <v/>
      </c>
      <c r="H27" s="300" t="str">
        <f>IF(E27="","",ข้อมูลนร.1!S26 &amp; ข้อมูลนร.1!T26&amp;"  "&amp;ข้อมูลนร.1!U26)</f>
        <v/>
      </c>
      <c r="I27" s="301" t="str">
        <f>IF(E27="","",ข้อมูลนร.1!V26&amp;ข้อมูลนร.1!W26&amp;"  "&amp;ข้อมูลนร.1!X26)</f>
        <v/>
      </c>
      <c r="J27" s="10"/>
      <c r="K27" s="296"/>
    </row>
    <row r="28" spans="2:11" s="16" customFormat="1" ht="18" customHeight="1">
      <c r="B28" s="296"/>
      <c r="C28" s="10"/>
      <c r="D28" s="13" t="str">
        <f>IF(ข้อมูลนร.2!D28="","",ข้อมูลนร.2!D28)</f>
        <v/>
      </c>
      <c r="E28" s="298" t="str">
        <f>IF(ข้อมูลนร.2!E28="","",ข้อมูลนร.2!E28)</f>
        <v/>
      </c>
      <c r="F28" s="36" t="str">
        <f>IF(ข้อมูลนร.2!F28="","",ข้อมูลนร.2!F28)</f>
        <v/>
      </c>
      <c r="G28" s="299" t="str">
        <f>IF(ข้อมูลนร.2!G28="","",ข้อมูลนร.2!G28)</f>
        <v/>
      </c>
      <c r="H28" s="300" t="str">
        <f>IF(E28="","",ข้อมูลนร.1!S27 &amp; ข้อมูลนร.1!T27&amp;"  "&amp;ข้อมูลนร.1!U27)</f>
        <v/>
      </c>
      <c r="I28" s="301" t="str">
        <f>IF(E28="","",ข้อมูลนร.1!V27&amp;ข้อมูลนร.1!W27&amp;"  "&amp;ข้อมูลนร.1!X27)</f>
        <v/>
      </c>
      <c r="J28" s="10"/>
      <c r="K28" s="296"/>
    </row>
    <row r="29" spans="2:11" s="16" customFormat="1" ht="18" customHeight="1">
      <c r="B29" s="296"/>
      <c r="C29" s="10"/>
      <c r="D29" s="13" t="str">
        <f>IF(ข้อมูลนร.2!D29="","",ข้อมูลนร.2!D29)</f>
        <v/>
      </c>
      <c r="E29" s="298" t="str">
        <f>IF(ข้อมูลนร.2!E29="","",ข้อมูลนร.2!E29)</f>
        <v/>
      </c>
      <c r="F29" s="36" t="str">
        <f>IF(ข้อมูลนร.2!F29="","",ข้อมูลนร.2!F29)</f>
        <v/>
      </c>
      <c r="G29" s="299" t="str">
        <f>IF(ข้อมูลนร.2!G29="","",ข้อมูลนร.2!G29)</f>
        <v/>
      </c>
      <c r="H29" s="300" t="str">
        <f>IF(E29="","",ข้อมูลนร.1!S28 &amp; ข้อมูลนร.1!T28&amp;"  "&amp;ข้อมูลนร.1!U28)</f>
        <v/>
      </c>
      <c r="I29" s="301" t="str">
        <f>IF(E29="","",ข้อมูลนร.1!V28&amp;ข้อมูลนร.1!W28&amp;"  "&amp;ข้อมูลนร.1!X28)</f>
        <v/>
      </c>
      <c r="J29" s="10"/>
      <c r="K29" s="296"/>
    </row>
    <row r="30" spans="2:11" s="16" customFormat="1" ht="18" customHeight="1">
      <c r="B30" s="296"/>
      <c r="C30" s="10"/>
      <c r="D30" s="13" t="str">
        <f>IF(ข้อมูลนร.2!D30="","",ข้อมูลนร.2!D30)</f>
        <v/>
      </c>
      <c r="E30" s="298" t="str">
        <f>IF(ข้อมูลนร.2!E30="","",ข้อมูลนร.2!E30)</f>
        <v/>
      </c>
      <c r="F30" s="36" t="str">
        <f>IF(ข้อมูลนร.2!F30="","",ข้อมูลนร.2!F30)</f>
        <v/>
      </c>
      <c r="G30" s="299" t="str">
        <f>IF(ข้อมูลนร.2!G30="","",ข้อมูลนร.2!G30)</f>
        <v/>
      </c>
      <c r="H30" s="300" t="str">
        <f>IF(E30="","",ข้อมูลนร.1!S29 &amp; ข้อมูลนร.1!T29&amp;"  "&amp;ข้อมูลนร.1!U29)</f>
        <v/>
      </c>
      <c r="I30" s="301" t="str">
        <f>IF(E30="","",ข้อมูลนร.1!V29&amp;ข้อมูลนร.1!W29&amp;"  "&amp;ข้อมูลนร.1!X29)</f>
        <v/>
      </c>
      <c r="J30" s="10"/>
      <c r="K30" s="296"/>
    </row>
    <row r="31" spans="2:11" s="16" customFormat="1" ht="18" customHeight="1">
      <c r="B31" s="296"/>
      <c r="C31" s="10"/>
      <c r="D31" s="13" t="str">
        <f>IF(ข้อมูลนร.2!D31="","",ข้อมูลนร.2!D31)</f>
        <v/>
      </c>
      <c r="E31" s="298" t="str">
        <f>IF(ข้อมูลนร.2!E31="","",ข้อมูลนร.2!E31)</f>
        <v/>
      </c>
      <c r="F31" s="36" t="str">
        <f>IF(ข้อมูลนร.2!F31="","",ข้อมูลนร.2!F31)</f>
        <v/>
      </c>
      <c r="G31" s="299" t="str">
        <f>IF(ข้อมูลนร.2!G31="","",ข้อมูลนร.2!G31)</f>
        <v/>
      </c>
      <c r="H31" s="300" t="str">
        <f>IF(E31="","",ข้อมูลนร.1!S30 &amp; ข้อมูลนร.1!T30&amp;"  "&amp;ข้อมูลนร.1!U30)</f>
        <v/>
      </c>
      <c r="I31" s="301" t="str">
        <f>IF(E31="","",ข้อมูลนร.1!V30&amp;ข้อมูลนร.1!W30&amp;"  "&amp;ข้อมูลนร.1!X30)</f>
        <v/>
      </c>
      <c r="J31" s="10"/>
      <c r="K31" s="296"/>
    </row>
    <row r="32" spans="2:11" s="16" customFormat="1" ht="18" customHeight="1">
      <c r="B32" s="296"/>
      <c r="C32" s="10"/>
      <c r="D32" s="13" t="str">
        <f>IF(ข้อมูลนร.2!D32="","",ข้อมูลนร.2!D32)</f>
        <v/>
      </c>
      <c r="E32" s="298" t="str">
        <f>IF(ข้อมูลนร.2!E32="","",ข้อมูลนร.2!E32)</f>
        <v/>
      </c>
      <c r="F32" s="36" t="str">
        <f>IF(ข้อมูลนร.2!F32="","",ข้อมูลนร.2!F32)</f>
        <v/>
      </c>
      <c r="G32" s="299" t="str">
        <f>IF(ข้อมูลนร.2!G32="","",ข้อมูลนร.2!G32)</f>
        <v/>
      </c>
      <c r="H32" s="300" t="str">
        <f>IF(E32="","",ข้อมูลนร.1!S31 &amp; ข้อมูลนร.1!T31&amp;"  "&amp;ข้อมูลนร.1!U31)</f>
        <v/>
      </c>
      <c r="I32" s="301" t="str">
        <f>IF(E32="","",ข้อมูลนร.1!V31&amp;ข้อมูลนร.1!W31&amp;"  "&amp;ข้อมูลนร.1!X31)</f>
        <v/>
      </c>
      <c r="J32" s="10"/>
      <c r="K32" s="296"/>
    </row>
    <row r="33" spans="2:11" s="16" customFormat="1" ht="18" customHeight="1">
      <c r="B33" s="296"/>
      <c r="C33" s="10"/>
      <c r="D33" s="13" t="str">
        <f>IF(ข้อมูลนร.2!D33="","",ข้อมูลนร.2!D33)</f>
        <v/>
      </c>
      <c r="E33" s="298" t="str">
        <f>IF(ข้อมูลนร.2!E33="","",ข้อมูลนร.2!E33)</f>
        <v/>
      </c>
      <c r="F33" s="36" t="str">
        <f>IF(ข้อมูลนร.2!F33="","",ข้อมูลนร.2!F33)</f>
        <v/>
      </c>
      <c r="G33" s="299" t="str">
        <f>IF(ข้อมูลนร.2!G33="","",ข้อมูลนร.2!G33)</f>
        <v/>
      </c>
      <c r="H33" s="300" t="str">
        <f>IF(E33="","",ข้อมูลนร.1!S32 &amp; ข้อมูลนร.1!T32&amp;"  "&amp;ข้อมูลนร.1!U32)</f>
        <v/>
      </c>
      <c r="I33" s="301" t="str">
        <f>IF(E33="","",ข้อมูลนร.1!V32&amp;ข้อมูลนร.1!W32&amp;"  "&amp;ข้อมูลนร.1!X32)</f>
        <v/>
      </c>
      <c r="J33" s="10"/>
      <c r="K33" s="296"/>
    </row>
    <row r="34" spans="2:11" s="16" customFormat="1" ht="18" customHeight="1">
      <c r="B34" s="296"/>
      <c r="C34" s="10"/>
      <c r="D34" s="13" t="str">
        <f>IF(ข้อมูลนร.2!D34="","",ข้อมูลนร.2!D34)</f>
        <v/>
      </c>
      <c r="E34" s="298" t="str">
        <f>IF(ข้อมูลนร.2!E34="","",ข้อมูลนร.2!E34)</f>
        <v/>
      </c>
      <c r="F34" s="36" t="str">
        <f>IF(ข้อมูลนร.2!F34="","",ข้อมูลนร.2!F34)</f>
        <v/>
      </c>
      <c r="G34" s="299" t="str">
        <f>IF(ข้อมูลนร.2!G34="","",ข้อมูลนร.2!G34)</f>
        <v/>
      </c>
      <c r="H34" s="300" t="str">
        <f>IF(E34="","",ข้อมูลนร.1!S33 &amp; ข้อมูลนร.1!T33&amp;"  "&amp;ข้อมูลนร.1!U33)</f>
        <v/>
      </c>
      <c r="I34" s="301" t="str">
        <f>IF(E34="","",ข้อมูลนร.1!V33&amp;ข้อมูลนร.1!W33&amp;"  "&amp;ข้อมูลนร.1!X33)</f>
        <v/>
      </c>
      <c r="J34" s="10"/>
      <c r="K34" s="296"/>
    </row>
    <row r="35" spans="2:11" s="16" customFormat="1" ht="18" customHeight="1">
      <c r="B35" s="296"/>
      <c r="C35" s="10"/>
      <c r="D35" s="13" t="str">
        <f>IF(ข้อมูลนร.2!D35="","",ข้อมูลนร.2!D35)</f>
        <v/>
      </c>
      <c r="E35" s="298" t="str">
        <f>IF(ข้อมูลนร.2!E35="","",ข้อมูลนร.2!E35)</f>
        <v/>
      </c>
      <c r="F35" s="36" t="str">
        <f>IF(ข้อมูลนร.2!F35="","",ข้อมูลนร.2!F35)</f>
        <v/>
      </c>
      <c r="G35" s="299" t="str">
        <f>IF(ข้อมูลนร.2!G35="","",ข้อมูลนร.2!G35)</f>
        <v/>
      </c>
      <c r="H35" s="300" t="str">
        <f>IF(E35="","",ข้อมูลนร.1!S34 &amp; ข้อมูลนร.1!T34&amp;"  "&amp;ข้อมูลนร.1!U34)</f>
        <v/>
      </c>
      <c r="I35" s="301" t="str">
        <f>IF(E35="","",ข้อมูลนร.1!V34&amp;ข้อมูลนร.1!W34&amp;"  "&amp;ข้อมูลนร.1!X34)</f>
        <v/>
      </c>
      <c r="J35" s="10"/>
      <c r="K35" s="296"/>
    </row>
    <row r="36" spans="2:11" s="16" customFormat="1" ht="18" customHeight="1">
      <c r="B36" s="296"/>
      <c r="C36" s="10"/>
      <c r="D36" s="13" t="str">
        <f>IF(ข้อมูลนร.2!D36="","",ข้อมูลนร.2!D36)</f>
        <v/>
      </c>
      <c r="E36" s="298" t="str">
        <f>IF(ข้อมูลนร.2!E36="","",ข้อมูลนร.2!E36)</f>
        <v/>
      </c>
      <c r="F36" s="36" t="str">
        <f>IF(ข้อมูลนร.2!F36="","",ข้อมูลนร.2!F36)</f>
        <v/>
      </c>
      <c r="G36" s="299" t="str">
        <f>IF(ข้อมูลนร.2!G36="","",ข้อมูลนร.2!G36)</f>
        <v/>
      </c>
      <c r="H36" s="300" t="str">
        <f>IF(E36="","",ข้อมูลนร.1!S35 &amp; ข้อมูลนร.1!T35&amp;"  "&amp;ข้อมูลนร.1!U35)</f>
        <v/>
      </c>
      <c r="I36" s="301" t="str">
        <f>IF(E36="","",ข้อมูลนร.1!V35&amp;ข้อมูลนร.1!W35&amp;"  "&amp;ข้อมูลนร.1!X35)</f>
        <v/>
      </c>
      <c r="J36" s="10"/>
      <c r="K36" s="296"/>
    </row>
    <row r="37" spans="2:11" s="16" customFormat="1" ht="18" customHeight="1">
      <c r="B37" s="296"/>
      <c r="C37" s="10"/>
      <c r="D37" s="13" t="str">
        <f>IF(ข้อมูลนร.2!D37="","",ข้อมูลนร.2!D37)</f>
        <v/>
      </c>
      <c r="E37" s="298" t="str">
        <f>IF(ข้อมูลนร.2!E37="","",ข้อมูลนร.2!E37)</f>
        <v/>
      </c>
      <c r="F37" s="36" t="str">
        <f>IF(ข้อมูลนร.2!F37="","",ข้อมูลนร.2!F37)</f>
        <v/>
      </c>
      <c r="G37" s="299" t="str">
        <f>IF(ข้อมูลนร.2!G37="","",ข้อมูลนร.2!G37)</f>
        <v/>
      </c>
      <c r="H37" s="300" t="str">
        <f>IF(E37="","",ข้อมูลนร.1!S36 &amp; ข้อมูลนร.1!T36&amp;"  "&amp;ข้อมูลนร.1!U36)</f>
        <v/>
      </c>
      <c r="I37" s="301" t="str">
        <f>IF(E37="","",ข้อมูลนร.1!V36&amp;ข้อมูลนร.1!W36&amp;"  "&amp;ข้อมูลนร.1!X36)</f>
        <v/>
      </c>
      <c r="J37" s="10"/>
      <c r="K37" s="296"/>
    </row>
    <row r="38" spans="2:11" s="16" customFormat="1" ht="18" customHeight="1">
      <c r="B38" s="296"/>
      <c r="C38" s="10"/>
      <c r="D38" s="13" t="str">
        <f>IF(ข้อมูลนร.2!D38="","",ข้อมูลนร.2!D38)</f>
        <v/>
      </c>
      <c r="E38" s="298" t="str">
        <f>IF(ข้อมูลนร.2!E38="","",ข้อมูลนร.2!E38)</f>
        <v/>
      </c>
      <c r="F38" s="36" t="str">
        <f>IF(ข้อมูลนร.2!F38="","",ข้อมูลนร.2!F38)</f>
        <v/>
      </c>
      <c r="G38" s="299" t="str">
        <f>IF(ข้อมูลนร.2!G38="","",ข้อมูลนร.2!G38)</f>
        <v/>
      </c>
      <c r="H38" s="300" t="str">
        <f>IF(E38="","",ข้อมูลนร.1!S37 &amp; ข้อมูลนร.1!T37&amp;"  "&amp;ข้อมูลนร.1!U37)</f>
        <v/>
      </c>
      <c r="I38" s="301" t="str">
        <f>IF(E38="","",ข้อมูลนร.1!V37&amp;ข้อมูลนร.1!W37&amp;"  "&amp;ข้อมูลนร.1!X37)</f>
        <v/>
      </c>
      <c r="J38" s="10"/>
      <c r="K38" s="296"/>
    </row>
    <row r="39" spans="2:11" s="16" customFormat="1" ht="18" customHeight="1">
      <c r="B39" s="296"/>
      <c r="C39" s="10"/>
      <c r="D39" s="13" t="str">
        <f>IF(ข้อมูลนร.2!D39="","",ข้อมูลนร.2!D39)</f>
        <v/>
      </c>
      <c r="E39" s="298" t="str">
        <f>IF(ข้อมูลนร.2!E39="","",ข้อมูลนร.2!E39)</f>
        <v/>
      </c>
      <c r="F39" s="36" t="str">
        <f>IF(ข้อมูลนร.2!F39="","",ข้อมูลนร.2!F39)</f>
        <v/>
      </c>
      <c r="G39" s="299" t="str">
        <f>IF(ข้อมูลนร.2!G39="","",ข้อมูลนร.2!G39)</f>
        <v/>
      </c>
      <c r="H39" s="300" t="str">
        <f>IF(E39="","",ข้อมูลนร.1!S38 &amp; ข้อมูลนร.1!T38&amp;"  "&amp;ข้อมูลนร.1!U38)</f>
        <v/>
      </c>
      <c r="I39" s="301" t="str">
        <f>IF(E39="","",ข้อมูลนร.1!V38&amp;ข้อมูลนร.1!W38&amp;"  "&amp;ข้อมูลนร.1!X38)</f>
        <v/>
      </c>
      <c r="J39" s="10"/>
      <c r="K39" s="296"/>
    </row>
    <row r="40" spans="2:11" s="16" customFormat="1" ht="18" customHeight="1">
      <c r="B40" s="296"/>
      <c r="C40" s="10"/>
      <c r="D40" s="13" t="str">
        <f>IF(ข้อมูลนร.2!D40="","",ข้อมูลนร.2!D40)</f>
        <v/>
      </c>
      <c r="E40" s="298" t="str">
        <f>IF(ข้อมูลนร.2!E40="","",ข้อมูลนร.2!E40)</f>
        <v/>
      </c>
      <c r="F40" s="36"/>
      <c r="G40" s="299" t="str">
        <f>IF(ข้อมูลนร.2!G40="","",ข้อมูลนร.2!G40)</f>
        <v/>
      </c>
      <c r="H40" s="300" t="str">
        <f>IF(E40="","",ข้อมูลนร.1!S39 &amp; ข้อมูลนร.1!T39&amp;"  "&amp;ข้อมูลนร.1!U39)</f>
        <v/>
      </c>
      <c r="I40" s="301" t="str">
        <f>IF(E40="","",ข้อมูลนร.1!V39&amp;ข้อมูลนร.1!W39&amp;"  "&amp;ข้อมูลนร.1!X39)</f>
        <v/>
      </c>
      <c r="J40" s="10"/>
      <c r="K40" s="296"/>
    </row>
    <row r="41" spans="2:11" s="16" customFormat="1" ht="18" customHeight="1">
      <c r="B41" s="296"/>
      <c r="C41" s="10"/>
      <c r="D41" s="13" t="str">
        <f>IF(ข้อมูลนร.2!D41="","",ข้อมูลนร.2!D41)</f>
        <v/>
      </c>
      <c r="E41" s="298" t="str">
        <f>IF(ข้อมูลนร.2!E41="","",ข้อมูลนร.2!E41)</f>
        <v/>
      </c>
      <c r="F41" s="36"/>
      <c r="G41" s="299" t="str">
        <f>IF(ข้อมูลนร.2!G41="","",ข้อมูลนร.2!G41)</f>
        <v/>
      </c>
      <c r="H41" s="300" t="str">
        <f>IF(E41="","",ข้อมูลนร.1!S40 &amp; ข้อมูลนร.1!T40&amp;"  "&amp;ข้อมูลนร.1!U40)</f>
        <v/>
      </c>
      <c r="I41" s="301" t="str">
        <f>IF(E41="","",ข้อมูลนร.1!V40&amp;ข้อมูลนร.1!W40&amp;"  "&amp;ข้อมูลนร.1!X40)</f>
        <v/>
      </c>
      <c r="J41" s="10"/>
      <c r="K41" s="296"/>
    </row>
    <row r="42" spans="2:11" s="16" customFormat="1" ht="18" customHeight="1">
      <c r="B42" s="296"/>
      <c r="C42" s="10"/>
      <c r="D42" s="13" t="str">
        <f>IF(ข้อมูลนร.2!D42="","",ข้อมูลนร.2!D42)</f>
        <v/>
      </c>
      <c r="E42" s="298" t="str">
        <f>IF(ข้อมูลนร.2!E42="","",ข้อมูลนร.2!E42)</f>
        <v/>
      </c>
      <c r="F42" s="36"/>
      <c r="G42" s="299" t="str">
        <f>IF(ข้อมูลนร.2!G42="","",ข้อมูลนร.2!G42)</f>
        <v/>
      </c>
      <c r="H42" s="300" t="str">
        <f>IF(E42="","",ข้อมูลนร.1!S41 &amp; ข้อมูลนร.1!T41&amp;"  "&amp;ข้อมูลนร.1!U41)</f>
        <v/>
      </c>
      <c r="I42" s="301" t="str">
        <f>IF(E42="","",ข้อมูลนร.1!V41&amp;ข้อมูลนร.1!W41&amp;"  "&amp;ข้อมูลนร.1!X41)</f>
        <v/>
      </c>
      <c r="J42" s="10"/>
      <c r="K42" s="296"/>
    </row>
    <row r="43" spans="2:11" s="16" customFormat="1" ht="18" customHeight="1">
      <c r="B43" s="296"/>
      <c r="C43" s="10"/>
      <c r="D43" s="13" t="str">
        <f>IF(ข้อมูลนร.2!D43="","",ข้อมูลนร.2!D43)</f>
        <v/>
      </c>
      <c r="E43" s="298" t="str">
        <f>IF(ข้อมูลนร.2!E43="","",ข้อมูลนร.2!E43)</f>
        <v/>
      </c>
      <c r="F43" s="36"/>
      <c r="G43" s="299" t="str">
        <f>IF(ข้อมูลนร.2!G43="","",ข้อมูลนร.2!G43)</f>
        <v/>
      </c>
      <c r="H43" s="300" t="str">
        <f>IF(E43="","",ข้อมูลนร.1!S42 &amp; ข้อมูลนร.1!T42&amp;"  "&amp;ข้อมูลนร.1!U42)</f>
        <v/>
      </c>
      <c r="I43" s="301" t="str">
        <f>IF(E43="","",ข้อมูลนร.1!V42&amp;ข้อมูลนร.1!W42&amp;"  "&amp;ข้อมูลนร.1!X42)</f>
        <v/>
      </c>
      <c r="J43" s="10"/>
      <c r="K43" s="296"/>
    </row>
    <row r="44" spans="2:11" s="16" customFormat="1" ht="18" customHeight="1">
      <c r="B44" s="296"/>
      <c r="C44" s="10"/>
      <c r="D44" s="13" t="str">
        <f>IF(ข้อมูลนร.2!D44="","",ข้อมูลนร.2!D44)</f>
        <v/>
      </c>
      <c r="E44" s="298" t="str">
        <f>IF(ข้อมูลนร.2!E44="","",ข้อมูลนร.2!E44)</f>
        <v/>
      </c>
      <c r="F44" s="36" t="str">
        <f>IF(ข้อมูลนร.2!F40="","",ข้อมูลนร.2!F40)</f>
        <v/>
      </c>
      <c r="G44" s="299" t="str">
        <f>IF(ข้อมูลนร.2!G44="","",ข้อมูลนร.2!G44)</f>
        <v/>
      </c>
      <c r="H44" s="300" t="str">
        <f>IF(E44="","",ข้อมูลนร.1!S43 &amp; ข้อมูลนร.1!T43&amp;"  "&amp;ข้อมูลนร.1!U43)</f>
        <v/>
      </c>
      <c r="I44" s="301" t="str">
        <f>IF(E44="","",ข้อมูลนร.1!V43&amp;ข้อมูลนร.1!W43&amp;"  "&amp;ข้อมูลนร.1!X43)</f>
        <v/>
      </c>
      <c r="J44" s="10"/>
      <c r="K44" s="296"/>
    </row>
    <row r="45" spans="2:11" s="16" customFormat="1" ht="18" customHeight="1">
      <c r="B45" s="296"/>
      <c r="C45" s="10"/>
      <c r="D45" s="13" t="str">
        <f>IF(ข้อมูลนร.2!D45="","",ข้อมูลนร.2!D45)</f>
        <v/>
      </c>
      <c r="E45" s="298" t="str">
        <f>IF(ข้อมูลนร.2!E45="","",ข้อมูลนร.2!E45)</f>
        <v/>
      </c>
      <c r="F45" s="36"/>
      <c r="G45" s="299" t="str">
        <f>IF(ข้อมูลนร.2!G45="","",ข้อมูลนร.2!G45)</f>
        <v/>
      </c>
      <c r="H45" s="300" t="str">
        <f>IF(E45="","",ข้อมูลนร.1!S44 &amp; ข้อมูลนร.1!T44&amp;"  "&amp;ข้อมูลนร.1!U44)</f>
        <v/>
      </c>
      <c r="I45" s="301" t="str">
        <f>IF(E45="","",ข้อมูลนร.1!V44&amp;ข้อมูลนร.1!W44&amp;"  "&amp;ข้อมูลนร.1!X44)</f>
        <v/>
      </c>
      <c r="J45" s="10"/>
      <c r="K45" s="296"/>
    </row>
    <row r="46" spans="2:11" s="16" customFormat="1" ht="18" customHeight="1">
      <c r="B46" s="296"/>
      <c r="C46" s="10"/>
      <c r="D46" s="13" t="str">
        <f>IF(ข้อมูลนร.2!D46="","",ข้อมูลนร.2!D46)</f>
        <v/>
      </c>
      <c r="E46" s="298" t="str">
        <f>IF(ข้อมูลนร.2!E46="","",ข้อมูลนร.2!E46)</f>
        <v/>
      </c>
      <c r="F46" s="36" t="str">
        <f>IF(ข้อมูลนร.2!F46="","",ข้อมูลนร.2!F46)</f>
        <v/>
      </c>
      <c r="G46" s="299" t="str">
        <f>IF(ข้อมูลนร.2!G46="","",ข้อมูลนร.2!G46)</f>
        <v/>
      </c>
      <c r="H46" s="300" t="str">
        <f>IF(E46="","",ข้อมูลนร.1!S45 &amp; ข้อมูลนร.1!T45&amp;"  "&amp;ข้อมูลนร.1!U45)</f>
        <v/>
      </c>
      <c r="I46" s="301" t="str">
        <f>IF(E46="","",ข้อมูลนร.1!V45&amp;ข้อมูลนร.1!W45&amp;"  "&amp;ข้อมูลนร.1!X45)</f>
        <v/>
      </c>
      <c r="J46" s="10"/>
      <c r="K46" s="296"/>
    </row>
    <row r="47" spans="2:11" ht="18" customHeight="1">
      <c r="B47" s="42"/>
      <c r="C47" s="39"/>
      <c r="D47" s="39"/>
      <c r="E47" s="39"/>
      <c r="F47" s="39"/>
      <c r="G47" s="39"/>
      <c r="H47" s="40"/>
      <c r="I47" s="39"/>
      <c r="J47" s="39"/>
      <c r="K47" s="42"/>
    </row>
    <row r="48" spans="2:11" ht="18" customHeight="1">
      <c r="B48" s="42"/>
      <c r="C48" s="42"/>
      <c r="D48" s="42"/>
      <c r="E48" s="42"/>
      <c r="F48" s="42"/>
      <c r="G48" s="42"/>
      <c r="H48" s="43"/>
      <c r="I48" s="42"/>
      <c r="J48" s="42"/>
      <c r="K48" s="42"/>
    </row>
    <row r="49" ht="18" customHeight="1"/>
    <row r="50" ht="18" customHeight="1"/>
    <row r="51" ht="18" customHeight="1"/>
    <row r="52" ht="18" customHeight="1"/>
  </sheetData>
  <sheetProtection algorithmName="SHA-512" hashValue="5zBsywp39rW+4VUVh/AgQ3MKvl9q/AJd/rCrbF/yd/9fkBeEnLDTNgGn7yIwZ3TtMXAgyUnYyPcFisF2lG73hQ==" saltValue="o7rdIRGGTF7xy41WzstmUQ==" spinCount="100000" sheet="1" objects="1" scenarios="1"/>
  <mergeCells count="2">
    <mergeCell ref="D3:I3"/>
    <mergeCell ref="D4:I4"/>
  </mergeCells>
  <pageMargins left="0.31496062992125984" right="0" top="0.35433070866141736" bottom="0" header="0.11811023622047245" footer="0.11811023622047245"/>
  <pageSetup paperSize="9"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L52"/>
  <sheetViews>
    <sheetView showGridLines="0" showRowColHeaders="0" zoomScaleNormal="100" workbookViewId="0"/>
  </sheetViews>
  <sheetFormatPr defaultRowHeight="18"/>
  <cols>
    <col min="1" max="1" width="21.625" style="31" customWidth="1"/>
    <col min="2" max="3" width="3.5" style="31" customWidth="1"/>
    <col min="4" max="4" width="4.375" style="31" customWidth="1"/>
    <col min="5" max="5" width="7.125" style="31" customWidth="1"/>
    <col min="6" max="6" width="13.625" style="31" customWidth="1"/>
    <col min="7" max="7" width="24.625" style="31" customWidth="1"/>
    <col min="8" max="8" width="21.75" style="32" customWidth="1"/>
    <col min="9" max="9" width="7.625" style="32" customWidth="1"/>
    <col min="10" max="10" width="12.625" style="31" customWidth="1"/>
    <col min="11" max="12" width="3.75" style="31" customWidth="1"/>
    <col min="13" max="16384" width="9" style="31"/>
  </cols>
  <sheetData>
    <row r="1" spans="2:12">
      <c r="B1" s="42"/>
      <c r="C1" s="42"/>
      <c r="D1" s="42"/>
      <c r="E1" s="42"/>
      <c r="F1" s="42"/>
      <c r="G1" s="42"/>
      <c r="H1" s="43"/>
      <c r="I1" s="43"/>
      <c r="J1" s="42"/>
      <c r="K1" s="42"/>
      <c r="L1" s="42"/>
    </row>
    <row r="2" spans="2:12">
      <c r="B2" s="42"/>
      <c r="C2" s="39"/>
      <c r="D2" s="39"/>
      <c r="E2" s="39"/>
      <c r="F2" s="39"/>
      <c r="G2" s="39"/>
      <c r="H2" s="40"/>
      <c r="I2" s="40"/>
      <c r="J2" s="39"/>
      <c r="K2" s="39"/>
      <c r="L2" s="42"/>
    </row>
    <row r="3" spans="2:12" ht="21" customHeight="1">
      <c r="B3" s="42"/>
      <c r="C3" s="39"/>
      <c r="D3" s="292"/>
      <c r="E3" s="607" t="s">
        <v>76</v>
      </c>
      <c r="F3" s="607"/>
      <c r="G3" s="607"/>
      <c r="H3" s="607"/>
      <c r="I3" s="607"/>
      <c r="J3" s="607"/>
      <c r="K3" s="39"/>
      <c r="L3" s="42"/>
    </row>
    <row r="4" spans="2:12" ht="21" customHeight="1">
      <c r="B4" s="42"/>
      <c r="C4" s="39"/>
      <c r="D4" s="293"/>
      <c r="E4" s="607" t="str">
        <f>"ชั้น"&amp;ข้อมูลพื้นฐาน!T6&amp;"          "&amp; "ปีการศึกษา" &amp;" "&amp;ข้อมูลพื้นฐาน!X5</f>
        <v>ชั้นมัธยมศึกษาปีที่  1          ปีการศึกษา 2566</v>
      </c>
      <c r="F4" s="607"/>
      <c r="G4" s="607"/>
      <c r="H4" s="607"/>
      <c r="I4" s="607"/>
      <c r="J4" s="607"/>
      <c r="K4" s="41"/>
      <c r="L4" s="42"/>
    </row>
    <row r="5" spans="2:12" ht="4.5" customHeight="1">
      <c r="B5" s="42"/>
      <c r="C5" s="39"/>
      <c r="D5" s="33"/>
      <c r="E5" s="33"/>
      <c r="F5" s="34"/>
      <c r="G5" s="34"/>
      <c r="H5" s="34"/>
      <c r="I5" s="34"/>
      <c r="J5" s="34"/>
      <c r="K5" s="39"/>
      <c r="L5" s="42"/>
    </row>
    <row r="6" spans="2:12" ht="33" customHeight="1">
      <c r="B6" s="42"/>
      <c r="C6" s="39"/>
      <c r="D6" s="297" t="s">
        <v>32</v>
      </c>
      <c r="E6" s="297" t="s">
        <v>33</v>
      </c>
      <c r="F6" s="297" t="s">
        <v>23</v>
      </c>
      <c r="G6" s="370" t="s">
        <v>34</v>
      </c>
      <c r="H6" s="370" t="s">
        <v>248</v>
      </c>
      <c r="I6" s="297" t="s">
        <v>249</v>
      </c>
      <c r="J6" s="297" t="s">
        <v>250</v>
      </c>
      <c r="K6" s="39"/>
      <c r="L6" s="42"/>
    </row>
    <row r="7" spans="2:12" ht="18" customHeight="1">
      <c r="B7" s="42"/>
      <c r="C7" s="39"/>
      <c r="D7" s="13" t="str">
        <f>IF(ข้อมูลนร.2!D7="","",ข้อมูลนร.2!D7)</f>
        <v>1</v>
      </c>
      <c r="E7" s="283">
        <f>IF(ข้อมูลนร.2!E7="","",ข้อมูลนร.2!E7)</f>
        <v>1111</v>
      </c>
      <c r="F7" s="302">
        <f>IF(ข้อมูลนร.2!F7="","",ข้อมูลนร.2!F7)</f>
        <v>1234567891234</v>
      </c>
      <c r="G7" s="38" t="str">
        <f>IF(ข้อมูลนร.2!G7="","",ข้อมูลนร.2!G7)</f>
        <v>เด็กชายเหลือง  ดอทคอม</v>
      </c>
      <c r="H7" s="38" t="str">
        <f>IF(D7="","",ข้อมูลนร.1!Y6&amp;ข้อมูลนร.1!Z6&amp;"  "&amp;ข้อมูลนร.1!AA6)</f>
        <v>นายดำ  ดอทคอม</v>
      </c>
      <c r="I7" s="102" t="str">
        <f>IF(ข้อมูลนร.1!AB6="","",ข้อมูลนร.1!AB6)</f>
        <v>บิดา</v>
      </c>
      <c r="J7" s="102">
        <f>IF(ข้อมูลนร.1!AC6="","",ข้อมูลนร.1!AC6)</f>
        <v>1111111111</v>
      </c>
      <c r="K7" s="39"/>
      <c r="L7" s="42"/>
    </row>
    <row r="8" spans="2:12" ht="18" customHeight="1">
      <c r="B8" s="42"/>
      <c r="C8" s="39"/>
      <c r="D8" s="13" t="str">
        <f>IF(ข้อมูลนร.2!D8="","",ข้อมูลนร.2!D8)</f>
        <v>2</v>
      </c>
      <c r="E8" s="283">
        <f>IF(ข้อมูลนร.2!E8="","",ข้อมูลนร.2!E8)</f>
        <v>1112</v>
      </c>
      <c r="F8" s="302">
        <f>IF(ข้อมูลนร.2!F8="","",ข้อมูลนร.2!F8)</f>
        <v>1234567891234</v>
      </c>
      <c r="G8" s="38" t="str">
        <f>IF(ข้อมูลนร.2!G8="","",ข้อมูลนร.2!G8)</f>
        <v>เด็กชายชมพู  ดอทคอม</v>
      </c>
      <c r="H8" s="38" t="str">
        <f>IF(D8="","",ข้อมูลนร.1!Y7&amp;ข้อมูลนร.1!Z7&amp;"  "&amp;ข้อมูลนร.1!AA7)</f>
        <v>นายแดง  ดอทคอม</v>
      </c>
      <c r="I8" s="102" t="str">
        <f>IF(ข้อมูลนร.1!AB7="","",ข้อมูลนร.1!AB7)</f>
        <v>บิดา</v>
      </c>
      <c r="J8" s="102">
        <f>IF(ข้อมูลนร.1!AC7="","",ข้อมูลนร.1!AC7)</f>
        <v>2222222222</v>
      </c>
      <c r="K8" s="39"/>
      <c r="L8" s="42"/>
    </row>
    <row r="9" spans="2:12" ht="18" customHeight="1">
      <c r="B9" s="42"/>
      <c r="C9" s="39"/>
      <c r="D9" s="13" t="str">
        <f>IF(ข้อมูลนร.2!D9="","",ข้อมูลนร.2!D9)</f>
        <v>3</v>
      </c>
      <c r="E9" s="283">
        <f>IF(ข้อมูลนร.2!E9="","",ข้อมูลนร.2!E9)</f>
        <v>1113</v>
      </c>
      <c r="F9" s="302">
        <f>IF(ข้อมูลนร.2!F9="","",ข้อมูลนร.2!F9)</f>
        <v>1234567891234</v>
      </c>
      <c r="G9" s="38" t="str">
        <f>IF(ข้อมูลนร.2!G9="","",ข้อมูลนร.2!G9)</f>
        <v>เด็กชายเขียว  ดอทคอม</v>
      </c>
      <c r="H9" s="38" t="str">
        <f>IF(D9="","",ข้อมูลนร.1!Y8&amp;ข้อมูลนร.1!Z8&amp;"  "&amp;ข้อมูลนร.1!AA8)</f>
        <v>นายเขียว  ดอทคอม</v>
      </c>
      <c r="I9" s="102" t="str">
        <f>IF(ข้อมูลนร.1!AB8="","",ข้อมูลนร.1!AB8)</f>
        <v>บิดา</v>
      </c>
      <c r="J9" s="102">
        <f>IF(ข้อมูลนร.1!AC8="","",ข้อมูลนร.1!AC8)</f>
        <v>3333333333</v>
      </c>
      <c r="K9" s="39"/>
      <c r="L9" s="42"/>
    </row>
    <row r="10" spans="2:12" ht="18" customHeight="1">
      <c r="B10" s="42"/>
      <c r="C10" s="39"/>
      <c r="D10" s="13" t="str">
        <f>IF(ข้อมูลนร.2!D10="","",ข้อมูลนร.2!D10)</f>
        <v/>
      </c>
      <c r="E10" s="283" t="str">
        <f>IF(ข้อมูลนร.2!E10="","",ข้อมูลนร.2!E10)</f>
        <v/>
      </c>
      <c r="F10" s="302" t="str">
        <f>IF(ข้อมูลนร.2!F10="","",ข้อมูลนร.2!F10)</f>
        <v/>
      </c>
      <c r="G10" s="38" t="str">
        <f>IF(ข้อมูลนร.2!G10="","",ข้อมูลนร.2!G10)</f>
        <v/>
      </c>
      <c r="H10" s="38" t="str">
        <f>IF(D10="","",ข้อมูลนร.1!Y9&amp;ข้อมูลนร.1!Z9&amp;"  "&amp;ข้อมูลนร.1!AA9)</f>
        <v/>
      </c>
      <c r="I10" s="102" t="str">
        <f>IF(ข้อมูลนร.1!AB9="","",ข้อมูลนร.1!AB9)</f>
        <v/>
      </c>
      <c r="J10" s="102" t="str">
        <f>IF(ข้อมูลนร.1!AC9="","",ข้อมูลนร.1!AC9)</f>
        <v/>
      </c>
      <c r="K10" s="39"/>
      <c r="L10" s="42"/>
    </row>
    <row r="11" spans="2:12" ht="18" customHeight="1">
      <c r="B11" s="42"/>
      <c r="C11" s="39"/>
      <c r="D11" s="13" t="str">
        <f>IF(ข้อมูลนร.2!D11="","",ข้อมูลนร.2!D11)</f>
        <v/>
      </c>
      <c r="E11" s="283" t="str">
        <f>IF(ข้อมูลนร.2!E11="","",ข้อมูลนร.2!E11)</f>
        <v/>
      </c>
      <c r="F11" s="302" t="str">
        <f>IF(ข้อมูลนร.2!F11="","",ข้อมูลนร.2!F11)</f>
        <v/>
      </c>
      <c r="G11" s="38" t="str">
        <f>IF(ข้อมูลนร.2!G11="","",ข้อมูลนร.2!G11)</f>
        <v/>
      </c>
      <c r="H11" s="38" t="str">
        <f>IF(D11="","",ข้อมูลนร.1!Y10&amp;ข้อมูลนร.1!Z10&amp;"  "&amp;ข้อมูลนร.1!AA10)</f>
        <v/>
      </c>
      <c r="I11" s="102" t="str">
        <f>IF(ข้อมูลนร.1!AB10="","",ข้อมูลนร.1!AB10)</f>
        <v/>
      </c>
      <c r="J11" s="102" t="str">
        <f>IF(ข้อมูลนร.1!AC10="","",ข้อมูลนร.1!AC10)</f>
        <v/>
      </c>
      <c r="K11" s="39"/>
      <c r="L11" s="42"/>
    </row>
    <row r="12" spans="2:12" ht="18" customHeight="1">
      <c r="B12" s="42"/>
      <c r="C12" s="39"/>
      <c r="D12" s="13" t="str">
        <f>IF(ข้อมูลนร.2!D12="","",ข้อมูลนร.2!D12)</f>
        <v/>
      </c>
      <c r="E12" s="283" t="str">
        <f>IF(ข้อมูลนร.2!E12="","",ข้อมูลนร.2!E12)</f>
        <v/>
      </c>
      <c r="F12" s="302" t="str">
        <f>IF(ข้อมูลนร.2!F12="","",ข้อมูลนร.2!F12)</f>
        <v/>
      </c>
      <c r="G12" s="38" t="str">
        <f>IF(ข้อมูลนร.2!G12="","",ข้อมูลนร.2!G12)</f>
        <v/>
      </c>
      <c r="H12" s="38" t="str">
        <f>IF(D12="","",ข้อมูลนร.1!Y11&amp;ข้อมูลนร.1!Z11&amp;"  "&amp;ข้อมูลนร.1!AA11)</f>
        <v/>
      </c>
      <c r="I12" s="102" t="str">
        <f>IF(ข้อมูลนร.1!AB11="","",ข้อมูลนร.1!AB11)</f>
        <v/>
      </c>
      <c r="J12" s="102" t="str">
        <f>IF(ข้อมูลนร.1!AC11="","",ข้อมูลนร.1!AC11)</f>
        <v/>
      </c>
      <c r="K12" s="39"/>
      <c r="L12" s="42"/>
    </row>
    <row r="13" spans="2:12" ht="18" customHeight="1">
      <c r="B13" s="42"/>
      <c r="C13" s="39"/>
      <c r="D13" s="13" t="str">
        <f>IF(ข้อมูลนร.2!D13="","",ข้อมูลนร.2!D13)</f>
        <v/>
      </c>
      <c r="E13" s="283" t="str">
        <f>IF(ข้อมูลนร.2!E13="","",ข้อมูลนร.2!E13)</f>
        <v/>
      </c>
      <c r="F13" s="302" t="str">
        <f>IF(ข้อมูลนร.2!F13="","",ข้อมูลนร.2!F13)</f>
        <v/>
      </c>
      <c r="G13" s="38" t="str">
        <f>IF(ข้อมูลนร.2!G13="","",ข้อมูลนร.2!G13)</f>
        <v/>
      </c>
      <c r="H13" s="38" t="str">
        <f>IF(D13="","",ข้อมูลนร.1!Y12&amp;ข้อมูลนร.1!Z12&amp;"  "&amp;ข้อมูลนร.1!AA12)</f>
        <v/>
      </c>
      <c r="I13" s="102" t="str">
        <f>IF(ข้อมูลนร.1!AB12="","",ข้อมูลนร.1!AB12)</f>
        <v/>
      </c>
      <c r="J13" s="102" t="str">
        <f>IF(ข้อมูลนร.1!AC12="","",ข้อมูลนร.1!AC12)</f>
        <v/>
      </c>
      <c r="K13" s="39"/>
      <c r="L13" s="42"/>
    </row>
    <row r="14" spans="2:12" ht="18" customHeight="1">
      <c r="B14" s="42"/>
      <c r="C14" s="39"/>
      <c r="D14" s="13" t="str">
        <f>IF(ข้อมูลนร.2!D14="","",ข้อมูลนร.2!D14)</f>
        <v/>
      </c>
      <c r="E14" s="283" t="str">
        <f>IF(ข้อมูลนร.2!E14="","",ข้อมูลนร.2!E14)</f>
        <v/>
      </c>
      <c r="F14" s="302" t="str">
        <f>IF(ข้อมูลนร.2!F14="","",ข้อมูลนร.2!F14)</f>
        <v/>
      </c>
      <c r="G14" s="38" t="str">
        <f>IF(ข้อมูลนร.2!G14="","",ข้อมูลนร.2!G14)</f>
        <v/>
      </c>
      <c r="H14" s="38" t="str">
        <f>IF(D14="","",ข้อมูลนร.1!Y13&amp;ข้อมูลนร.1!Z13&amp;"  "&amp;ข้อมูลนร.1!AA13)</f>
        <v/>
      </c>
      <c r="I14" s="102" t="str">
        <f>IF(ข้อมูลนร.1!AB13="","",ข้อมูลนร.1!AB13)</f>
        <v/>
      </c>
      <c r="J14" s="102" t="str">
        <f>IF(ข้อมูลนร.1!AC13="","",ข้อมูลนร.1!AC13)</f>
        <v/>
      </c>
      <c r="K14" s="39"/>
      <c r="L14" s="42"/>
    </row>
    <row r="15" spans="2:12" ht="18" customHeight="1">
      <c r="B15" s="42"/>
      <c r="C15" s="39"/>
      <c r="D15" s="13" t="str">
        <f>IF(ข้อมูลนร.2!D15="","",ข้อมูลนร.2!D15)</f>
        <v/>
      </c>
      <c r="E15" s="283" t="str">
        <f>IF(ข้อมูลนร.2!E15="","",ข้อมูลนร.2!E15)</f>
        <v/>
      </c>
      <c r="F15" s="302" t="str">
        <f>IF(ข้อมูลนร.2!F15="","",ข้อมูลนร.2!F15)</f>
        <v/>
      </c>
      <c r="G15" s="38" t="str">
        <f>IF(ข้อมูลนร.2!G15="","",ข้อมูลนร.2!G15)</f>
        <v/>
      </c>
      <c r="H15" s="38" t="str">
        <f>IF(D15="","",ข้อมูลนร.1!Y14&amp;ข้อมูลนร.1!Z14&amp;"  "&amp;ข้อมูลนร.1!AA14)</f>
        <v/>
      </c>
      <c r="I15" s="102" t="str">
        <f>IF(ข้อมูลนร.1!AB14="","",ข้อมูลนร.1!AB14)</f>
        <v/>
      </c>
      <c r="J15" s="102" t="str">
        <f>IF(ข้อมูลนร.1!AC14="","",ข้อมูลนร.1!AC14)</f>
        <v/>
      </c>
      <c r="K15" s="39"/>
      <c r="L15" s="42"/>
    </row>
    <row r="16" spans="2:12" ht="18" customHeight="1">
      <c r="B16" s="42"/>
      <c r="C16" s="39"/>
      <c r="D16" s="13" t="str">
        <f>IF(ข้อมูลนร.2!D16="","",ข้อมูลนร.2!D16)</f>
        <v/>
      </c>
      <c r="E16" s="283" t="str">
        <f>IF(ข้อมูลนร.2!E16="","",ข้อมูลนร.2!E16)</f>
        <v/>
      </c>
      <c r="F16" s="302" t="str">
        <f>IF(ข้อมูลนร.2!F16="","",ข้อมูลนร.2!F16)</f>
        <v/>
      </c>
      <c r="G16" s="38" t="str">
        <f>IF(ข้อมูลนร.2!G16="","",ข้อมูลนร.2!G16)</f>
        <v/>
      </c>
      <c r="H16" s="38" t="str">
        <f>IF(D16="","",ข้อมูลนร.1!Y15&amp;ข้อมูลนร.1!Z15&amp;"  "&amp;ข้อมูลนร.1!AA15)</f>
        <v/>
      </c>
      <c r="I16" s="102" t="str">
        <f>IF(ข้อมูลนร.1!AB15="","",ข้อมูลนร.1!AB15)</f>
        <v/>
      </c>
      <c r="J16" s="102" t="str">
        <f>IF(ข้อมูลนร.1!AC15="","",ข้อมูลนร.1!AC15)</f>
        <v/>
      </c>
      <c r="K16" s="39"/>
      <c r="L16" s="42"/>
    </row>
    <row r="17" spans="2:12" ht="18" customHeight="1">
      <c r="B17" s="42"/>
      <c r="C17" s="39"/>
      <c r="D17" s="13" t="str">
        <f>IF(ข้อมูลนร.2!D17="","",ข้อมูลนร.2!D17)</f>
        <v/>
      </c>
      <c r="E17" s="283" t="str">
        <f>IF(ข้อมูลนร.2!E17="","",ข้อมูลนร.2!E17)</f>
        <v/>
      </c>
      <c r="F17" s="302" t="str">
        <f>IF(ข้อมูลนร.2!F17="","",ข้อมูลนร.2!F17)</f>
        <v/>
      </c>
      <c r="G17" s="38" t="str">
        <f>IF(ข้อมูลนร.2!G17="","",ข้อมูลนร.2!G17)</f>
        <v/>
      </c>
      <c r="H17" s="38" t="str">
        <f>IF(D17="","",ข้อมูลนร.1!Y16&amp;ข้อมูลนร.1!Z16&amp;"  "&amp;ข้อมูลนร.1!AA16)</f>
        <v/>
      </c>
      <c r="I17" s="102" t="str">
        <f>IF(ข้อมูลนร.1!AB16="","",ข้อมูลนร.1!AB16)</f>
        <v/>
      </c>
      <c r="J17" s="102" t="str">
        <f>IF(ข้อมูลนร.1!AC16="","",ข้อมูลนร.1!AC16)</f>
        <v/>
      </c>
      <c r="K17" s="39"/>
      <c r="L17" s="42"/>
    </row>
    <row r="18" spans="2:12" ht="18" customHeight="1">
      <c r="B18" s="42"/>
      <c r="C18" s="39"/>
      <c r="D18" s="13" t="str">
        <f>IF(ข้อมูลนร.2!D18="","",ข้อมูลนร.2!D18)</f>
        <v/>
      </c>
      <c r="E18" s="283" t="str">
        <f>IF(ข้อมูลนร.2!E18="","",ข้อมูลนร.2!E18)</f>
        <v/>
      </c>
      <c r="F18" s="302" t="str">
        <f>IF(ข้อมูลนร.2!F18="","",ข้อมูลนร.2!F18)</f>
        <v/>
      </c>
      <c r="G18" s="38" t="str">
        <f>IF(ข้อมูลนร.2!G18="","",ข้อมูลนร.2!G18)</f>
        <v/>
      </c>
      <c r="H18" s="38" t="str">
        <f>IF(D18="","",ข้อมูลนร.1!Y17&amp;ข้อมูลนร.1!Z17&amp;"  "&amp;ข้อมูลนร.1!AA17)</f>
        <v/>
      </c>
      <c r="I18" s="102" t="str">
        <f>IF(ข้อมูลนร.1!AB17="","",ข้อมูลนร.1!AB17)</f>
        <v/>
      </c>
      <c r="J18" s="102" t="str">
        <f>IF(ข้อมูลนร.1!AC17="","",ข้อมูลนร.1!AC17)</f>
        <v/>
      </c>
      <c r="K18" s="39"/>
      <c r="L18" s="42"/>
    </row>
    <row r="19" spans="2:12" ht="18" customHeight="1">
      <c r="B19" s="42"/>
      <c r="C19" s="39"/>
      <c r="D19" s="13" t="str">
        <f>IF(ข้อมูลนร.2!D19="","",ข้อมูลนร.2!D19)</f>
        <v/>
      </c>
      <c r="E19" s="283" t="str">
        <f>IF(ข้อมูลนร.2!E19="","",ข้อมูลนร.2!E19)</f>
        <v/>
      </c>
      <c r="F19" s="302" t="str">
        <f>IF(ข้อมูลนร.2!F19="","",ข้อมูลนร.2!F19)</f>
        <v/>
      </c>
      <c r="G19" s="38" t="str">
        <f>IF(ข้อมูลนร.2!G19="","",ข้อมูลนร.2!G19)</f>
        <v/>
      </c>
      <c r="H19" s="38" t="str">
        <f>IF(D19="","",ข้อมูลนร.1!Y18&amp;ข้อมูลนร.1!Z18&amp;"  "&amp;ข้อมูลนร.1!AA18)</f>
        <v/>
      </c>
      <c r="I19" s="102" t="str">
        <f>IF(ข้อมูลนร.1!AB18="","",ข้อมูลนร.1!AB18)</f>
        <v/>
      </c>
      <c r="J19" s="102" t="str">
        <f>IF(ข้อมูลนร.1!AC18="","",ข้อมูลนร.1!AC18)</f>
        <v/>
      </c>
      <c r="K19" s="39"/>
      <c r="L19" s="42"/>
    </row>
    <row r="20" spans="2:12" ht="18" customHeight="1">
      <c r="B20" s="42"/>
      <c r="C20" s="39"/>
      <c r="D20" s="13" t="str">
        <f>IF(ข้อมูลนร.2!D20="","",ข้อมูลนร.2!D20)</f>
        <v/>
      </c>
      <c r="E20" s="283" t="str">
        <f>IF(ข้อมูลนร.2!E20="","",ข้อมูลนร.2!E20)</f>
        <v/>
      </c>
      <c r="F20" s="302" t="str">
        <f>IF(ข้อมูลนร.2!F20="","",ข้อมูลนร.2!F20)</f>
        <v/>
      </c>
      <c r="G20" s="38" t="str">
        <f>IF(ข้อมูลนร.2!G20="","",ข้อมูลนร.2!G20)</f>
        <v/>
      </c>
      <c r="H20" s="38" t="str">
        <f>IF(D20="","",ข้อมูลนร.1!Y19&amp;ข้อมูลนร.1!Z19&amp;"  "&amp;ข้อมูลนร.1!AA19)</f>
        <v/>
      </c>
      <c r="I20" s="102" t="str">
        <f>IF(ข้อมูลนร.1!AB19="","",ข้อมูลนร.1!AB19)</f>
        <v/>
      </c>
      <c r="J20" s="102" t="str">
        <f>IF(ข้อมูลนร.1!AC19="","",ข้อมูลนร.1!AC19)</f>
        <v/>
      </c>
      <c r="K20" s="39"/>
      <c r="L20" s="42"/>
    </row>
    <row r="21" spans="2:12" ht="18" customHeight="1">
      <c r="B21" s="42"/>
      <c r="C21" s="39"/>
      <c r="D21" s="13" t="str">
        <f>IF(ข้อมูลนร.2!D21="","",ข้อมูลนร.2!D21)</f>
        <v/>
      </c>
      <c r="E21" s="283" t="str">
        <f>IF(ข้อมูลนร.2!E21="","",ข้อมูลนร.2!E21)</f>
        <v/>
      </c>
      <c r="F21" s="302" t="str">
        <f>IF(ข้อมูลนร.2!F21="","",ข้อมูลนร.2!F21)</f>
        <v/>
      </c>
      <c r="G21" s="38" t="str">
        <f>IF(ข้อมูลนร.2!G21="","",ข้อมูลนร.2!G21)</f>
        <v/>
      </c>
      <c r="H21" s="38" t="str">
        <f>IF(D21="","",ข้อมูลนร.1!Y20&amp;ข้อมูลนร.1!Z20&amp;"  "&amp;ข้อมูลนร.1!AA20)</f>
        <v/>
      </c>
      <c r="I21" s="102" t="str">
        <f>IF(ข้อมูลนร.1!AB20="","",ข้อมูลนร.1!AB20)</f>
        <v/>
      </c>
      <c r="J21" s="102" t="str">
        <f>IF(ข้อมูลนร.1!AC20="","",ข้อมูลนร.1!AC20)</f>
        <v/>
      </c>
      <c r="K21" s="39"/>
      <c r="L21" s="42"/>
    </row>
    <row r="22" spans="2:12" ht="18" customHeight="1">
      <c r="B22" s="42"/>
      <c r="C22" s="39"/>
      <c r="D22" s="13" t="str">
        <f>IF(ข้อมูลนร.2!D22="","",ข้อมูลนร.2!D22)</f>
        <v/>
      </c>
      <c r="E22" s="283" t="str">
        <f>IF(ข้อมูลนร.2!E22="","",ข้อมูลนร.2!E22)</f>
        <v/>
      </c>
      <c r="F22" s="302" t="str">
        <f>IF(ข้อมูลนร.2!F22="","",ข้อมูลนร.2!F22)</f>
        <v/>
      </c>
      <c r="G22" s="38" t="str">
        <f>IF(ข้อมูลนร.2!G22="","",ข้อมูลนร.2!G22)</f>
        <v/>
      </c>
      <c r="H22" s="38" t="str">
        <f>IF(D22="","",ข้อมูลนร.1!Y21&amp;ข้อมูลนร.1!Z21&amp;"  "&amp;ข้อมูลนร.1!AA21)</f>
        <v/>
      </c>
      <c r="I22" s="102" t="str">
        <f>IF(ข้อมูลนร.1!AB21="","",ข้อมูลนร.1!AB21)</f>
        <v/>
      </c>
      <c r="J22" s="102" t="str">
        <f>IF(ข้อมูลนร.1!AC21="","",ข้อมูลนร.1!AC21)</f>
        <v/>
      </c>
      <c r="K22" s="39"/>
      <c r="L22" s="42"/>
    </row>
    <row r="23" spans="2:12" ht="18" customHeight="1">
      <c r="B23" s="42"/>
      <c r="C23" s="39"/>
      <c r="D23" s="13" t="str">
        <f>IF(ข้อมูลนร.2!D23="","",ข้อมูลนร.2!D23)</f>
        <v/>
      </c>
      <c r="E23" s="283" t="str">
        <f>IF(ข้อมูลนร.2!E23="","",ข้อมูลนร.2!E23)</f>
        <v/>
      </c>
      <c r="F23" s="302" t="str">
        <f>IF(ข้อมูลนร.2!F23="","",ข้อมูลนร.2!F23)</f>
        <v/>
      </c>
      <c r="G23" s="38" t="str">
        <f>IF(ข้อมูลนร.2!G23="","",ข้อมูลนร.2!G23)</f>
        <v/>
      </c>
      <c r="H23" s="38" t="str">
        <f>IF(D23="","",ข้อมูลนร.1!Y22&amp;ข้อมูลนร.1!Z22&amp;"  "&amp;ข้อมูลนร.1!AA22)</f>
        <v/>
      </c>
      <c r="I23" s="102" t="str">
        <f>IF(ข้อมูลนร.1!AB22="","",ข้อมูลนร.1!AB22)</f>
        <v/>
      </c>
      <c r="J23" s="102" t="str">
        <f>IF(ข้อมูลนร.1!AC22="","",ข้อมูลนร.1!AC22)</f>
        <v/>
      </c>
      <c r="K23" s="39"/>
      <c r="L23" s="42"/>
    </row>
    <row r="24" spans="2:12" ht="18" customHeight="1">
      <c r="B24" s="42"/>
      <c r="C24" s="39"/>
      <c r="D24" s="13" t="str">
        <f>IF(ข้อมูลนร.2!D24="","",ข้อมูลนร.2!D24)</f>
        <v/>
      </c>
      <c r="E24" s="283" t="str">
        <f>IF(ข้อมูลนร.2!E24="","",ข้อมูลนร.2!E24)</f>
        <v/>
      </c>
      <c r="F24" s="302" t="str">
        <f>IF(ข้อมูลนร.2!F24="","",ข้อมูลนร.2!F24)</f>
        <v/>
      </c>
      <c r="G24" s="38" t="str">
        <f>IF(ข้อมูลนร.2!G24="","",ข้อมูลนร.2!G24)</f>
        <v/>
      </c>
      <c r="H24" s="38" t="str">
        <f>IF(D24="","",ข้อมูลนร.1!Y23&amp;ข้อมูลนร.1!Z23&amp;"  "&amp;ข้อมูลนร.1!AA23)</f>
        <v/>
      </c>
      <c r="I24" s="102" t="str">
        <f>IF(ข้อมูลนร.1!AB23="","",ข้อมูลนร.1!AB23)</f>
        <v/>
      </c>
      <c r="J24" s="102" t="str">
        <f>IF(ข้อมูลนร.1!AC23="","",ข้อมูลนร.1!AC23)</f>
        <v/>
      </c>
      <c r="K24" s="39"/>
      <c r="L24" s="42"/>
    </row>
    <row r="25" spans="2:12" ht="18" customHeight="1">
      <c r="B25" s="42"/>
      <c r="C25" s="39"/>
      <c r="D25" s="13" t="str">
        <f>IF(ข้อมูลนร.2!D25="","",ข้อมูลนร.2!D25)</f>
        <v/>
      </c>
      <c r="E25" s="283" t="str">
        <f>IF(ข้อมูลนร.2!E25="","",ข้อมูลนร.2!E25)</f>
        <v/>
      </c>
      <c r="F25" s="302" t="str">
        <f>IF(ข้อมูลนร.2!F25="","",ข้อมูลนร.2!F25)</f>
        <v/>
      </c>
      <c r="G25" s="38" t="str">
        <f>IF(ข้อมูลนร.2!G25="","",ข้อมูลนร.2!G25)</f>
        <v/>
      </c>
      <c r="H25" s="38" t="str">
        <f>IF(D25="","",ข้อมูลนร.1!Y24&amp;ข้อมูลนร.1!Z24&amp;"  "&amp;ข้อมูลนร.1!AA24)</f>
        <v/>
      </c>
      <c r="I25" s="102" t="str">
        <f>IF(ข้อมูลนร.1!AB24="","",ข้อมูลนร.1!AB24)</f>
        <v/>
      </c>
      <c r="J25" s="102" t="str">
        <f>IF(ข้อมูลนร.1!AC24="","",ข้อมูลนร.1!AC24)</f>
        <v/>
      </c>
      <c r="K25" s="39"/>
      <c r="L25" s="42"/>
    </row>
    <row r="26" spans="2:12" ht="18" customHeight="1">
      <c r="B26" s="42"/>
      <c r="C26" s="39"/>
      <c r="D26" s="13" t="str">
        <f>IF(ข้อมูลนร.2!D26="","",ข้อมูลนร.2!D26)</f>
        <v/>
      </c>
      <c r="E26" s="283" t="str">
        <f>IF(ข้อมูลนร.2!E26="","",ข้อมูลนร.2!E26)</f>
        <v/>
      </c>
      <c r="F26" s="302" t="str">
        <f>IF(ข้อมูลนร.2!F26="","",ข้อมูลนร.2!F26)</f>
        <v/>
      </c>
      <c r="G26" s="38" t="str">
        <f>IF(ข้อมูลนร.2!G26="","",ข้อมูลนร.2!G26)</f>
        <v/>
      </c>
      <c r="H26" s="38" t="str">
        <f>IF(D26="","",ข้อมูลนร.1!Y25&amp;ข้อมูลนร.1!Z25&amp;"  "&amp;ข้อมูลนร.1!AA25)</f>
        <v/>
      </c>
      <c r="I26" s="102" t="str">
        <f>IF(ข้อมูลนร.1!AB25="","",ข้อมูลนร.1!AB25)</f>
        <v/>
      </c>
      <c r="J26" s="102" t="str">
        <f>IF(ข้อมูลนร.1!AC25="","",ข้อมูลนร.1!AC25)</f>
        <v/>
      </c>
      <c r="K26" s="39"/>
      <c r="L26" s="42"/>
    </row>
    <row r="27" spans="2:12" ht="18" customHeight="1">
      <c r="B27" s="42"/>
      <c r="C27" s="39"/>
      <c r="D27" s="13" t="str">
        <f>IF(ข้อมูลนร.2!D27="","",ข้อมูลนร.2!D27)</f>
        <v/>
      </c>
      <c r="E27" s="283" t="str">
        <f>IF(ข้อมูลนร.2!E27="","",ข้อมูลนร.2!E27)</f>
        <v/>
      </c>
      <c r="F27" s="302" t="str">
        <f>IF(ข้อมูลนร.2!F27="","",ข้อมูลนร.2!F27)</f>
        <v/>
      </c>
      <c r="G27" s="38" t="str">
        <f>IF(ข้อมูลนร.2!G27="","",ข้อมูลนร.2!G27)</f>
        <v/>
      </c>
      <c r="H27" s="38" t="str">
        <f>IF(D27="","",ข้อมูลนร.1!Y26&amp;ข้อมูลนร.1!Z26&amp;"  "&amp;ข้อมูลนร.1!AA26)</f>
        <v/>
      </c>
      <c r="I27" s="102" t="str">
        <f>IF(ข้อมูลนร.1!AB26="","",ข้อมูลนร.1!AB26)</f>
        <v/>
      </c>
      <c r="J27" s="102" t="str">
        <f>IF(ข้อมูลนร.1!AC26="","",ข้อมูลนร.1!AC26)</f>
        <v/>
      </c>
      <c r="K27" s="39"/>
      <c r="L27" s="42"/>
    </row>
    <row r="28" spans="2:12" ht="18" customHeight="1">
      <c r="B28" s="42"/>
      <c r="C28" s="39"/>
      <c r="D28" s="13" t="str">
        <f>IF(ข้อมูลนร.2!D28="","",ข้อมูลนร.2!D28)</f>
        <v/>
      </c>
      <c r="E28" s="283" t="str">
        <f>IF(ข้อมูลนร.2!E28="","",ข้อมูลนร.2!E28)</f>
        <v/>
      </c>
      <c r="F28" s="302" t="str">
        <f>IF(ข้อมูลนร.2!F28="","",ข้อมูลนร.2!F28)</f>
        <v/>
      </c>
      <c r="G28" s="38" t="str">
        <f>IF(ข้อมูลนร.2!G28="","",ข้อมูลนร.2!G28)</f>
        <v/>
      </c>
      <c r="H28" s="38" t="str">
        <f>IF(D28="","",ข้อมูลนร.1!Y27&amp;ข้อมูลนร.1!Z27&amp;"  "&amp;ข้อมูลนร.1!AA27)</f>
        <v/>
      </c>
      <c r="I28" s="102" t="str">
        <f>IF(ข้อมูลนร.1!AB27="","",ข้อมูลนร.1!AB27)</f>
        <v/>
      </c>
      <c r="J28" s="102" t="str">
        <f>IF(ข้อมูลนร.1!AC27="","",ข้อมูลนร.1!AC27)</f>
        <v/>
      </c>
      <c r="K28" s="39"/>
      <c r="L28" s="42"/>
    </row>
    <row r="29" spans="2:12" ht="18" customHeight="1">
      <c r="B29" s="42"/>
      <c r="C29" s="39"/>
      <c r="D29" s="13" t="str">
        <f>IF(ข้อมูลนร.2!D29="","",ข้อมูลนร.2!D29)</f>
        <v/>
      </c>
      <c r="E29" s="283" t="str">
        <f>IF(ข้อมูลนร.2!E29="","",ข้อมูลนร.2!E29)</f>
        <v/>
      </c>
      <c r="F29" s="302" t="str">
        <f>IF(ข้อมูลนร.2!F29="","",ข้อมูลนร.2!F29)</f>
        <v/>
      </c>
      <c r="G29" s="38" t="str">
        <f>IF(ข้อมูลนร.2!G29="","",ข้อมูลนร.2!G29)</f>
        <v/>
      </c>
      <c r="H29" s="38" t="str">
        <f>IF(D29="","",ข้อมูลนร.1!Y28&amp;ข้อมูลนร.1!Z28&amp;"  "&amp;ข้อมูลนร.1!AA28)</f>
        <v/>
      </c>
      <c r="I29" s="102" t="str">
        <f>IF(ข้อมูลนร.1!AB28="","",ข้อมูลนร.1!AB28)</f>
        <v/>
      </c>
      <c r="J29" s="102" t="str">
        <f>IF(ข้อมูลนร.1!AC28="","",ข้อมูลนร.1!AC28)</f>
        <v/>
      </c>
      <c r="K29" s="39"/>
      <c r="L29" s="42"/>
    </row>
    <row r="30" spans="2:12" ht="18" customHeight="1">
      <c r="B30" s="42"/>
      <c r="C30" s="39"/>
      <c r="D30" s="13" t="str">
        <f>IF(ข้อมูลนร.2!D30="","",ข้อมูลนร.2!D30)</f>
        <v/>
      </c>
      <c r="E30" s="283" t="str">
        <f>IF(ข้อมูลนร.2!E30="","",ข้อมูลนร.2!E30)</f>
        <v/>
      </c>
      <c r="F30" s="302" t="str">
        <f>IF(ข้อมูลนร.2!F30="","",ข้อมูลนร.2!F30)</f>
        <v/>
      </c>
      <c r="G30" s="38" t="str">
        <f>IF(ข้อมูลนร.2!G30="","",ข้อมูลนร.2!G30)</f>
        <v/>
      </c>
      <c r="H30" s="38" t="str">
        <f>IF(D30="","",ข้อมูลนร.1!Y29&amp;ข้อมูลนร.1!Z29&amp;"  "&amp;ข้อมูลนร.1!AA29)</f>
        <v/>
      </c>
      <c r="I30" s="102" t="str">
        <f>IF(ข้อมูลนร.1!AB29="","",ข้อมูลนร.1!AB29)</f>
        <v/>
      </c>
      <c r="J30" s="102" t="str">
        <f>IF(ข้อมูลนร.1!AC29="","",ข้อมูลนร.1!AC29)</f>
        <v/>
      </c>
      <c r="K30" s="39"/>
      <c r="L30" s="42"/>
    </row>
    <row r="31" spans="2:12" ht="18" customHeight="1">
      <c r="B31" s="42"/>
      <c r="C31" s="39"/>
      <c r="D31" s="13" t="str">
        <f>IF(ข้อมูลนร.2!D31="","",ข้อมูลนร.2!D31)</f>
        <v/>
      </c>
      <c r="E31" s="283" t="str">
        <f>IF(ข้อมูลนร.2!E31="","",ข้อมูลนร.2!E31)</f>
        <v/>
      </c>
      <c r="F31" s="302" t="str">
        <f>IF(ข้อมูลนร.2!F31="","",ข้อมูลนร.2!F31)</f>
        <v/>
      </c>
      <c r="G31" s="38" t="str">
        <f>IF(ข้อมูลนร.2!G31="","",ข้อมูลนร.2!G31)</f>
        <v/>
      </c>
      <c r="H31" s="38" t="str">
        <f>IF(D31="","",ข้อมูลนร.1!Y30&amp;ข้อมูลนร.1!Z30&amp;"  "&amp;ข้อมูลนร.1!AA30)</f>
        <v/>
      </c>
      <c r="I31" s="102" t="str">
        <f>IF(ข้อมูลนร.1!AB30="","",ข้อมูลนร.1!AB30)</f>
        <v/>
      </c>
      <c r="J31" s="102" t="str">
        <f>IF(ข้อมูลนร.1!AC30="","",ข้อมูลนร.1!AC30)</f>
        <v/>
      </c>
      <c r="K31" s="39"/>
      <c r="L31" s="42"/>
    </row>
    <row r="32" spans="2:12" ht="18" customHeight="1">
      <c r="B32" s="42"/>
      <c r="C32" s="39"/>
      <c r="D32" s="13" t="str">
        <f>IF(ข้อมูลนร.2!D32="","",ข้อมูลนร.2!D32)</f>
        <v/>
      </c>
      <c r="E32" s="283" t="str">
        <f>IF(ข้อมูลนร.2!E32="","",ข้อมูลนร.2!E32)</f>
        <v/>
      </c>
      <c r="F32" s="302" t="str">
        <f>IF(ข้อมูลนร.2!F32="","",ข้อมูลนร.2!F32)</f>
        <v/>
      </c>
      <c r="G32" s="38" t="str">
        <f>IF(ข้อมูลนร.2!G32="","",ข้อมูลนร.2!G32)</f>
        <v/>
      </c>
      <c r="H32" s="38" t="str">
        <f>IF(D32="","",ข้อมูลนร.1!Y31&amp;ข้อมูลนร.1!Z31&amp;"  "&amp;ข้อมูลนร.1!AA31)</f>
        <v/>
      </c>
      <c r="I32" s="102" t="str">
        <f>IF(ข้อมูลนร.1!AB31="","",ข้อมูลนร.1!AB31)</f>
        <v/>
      </c>
      <c r="J32" s="102" t="str">
        <f>IF(ข้อมูลนร.1!AC31="","",ข้อมูลนร.1!AC31)</f>
        <v/>
      </c>
      <c r="K32" s="39"/>
      <c r="L32" s="42"/>
    </row>
    <row r="33" spans="2:12" ht="18" customHeight="1">
      <c r="B33" s="42"/>
      <c r="C33" s="39"/>
      <c r="D33" s="13" t="str">
        <f>IF(ข้อมูลนร.2!D33="","",ข้อมูลนร.2!D33)</f>
        <v/>
      </c>
      <c r="E33" s="283" t="str">
        <f>IF(ข้อมูลนร.2!E33="","",ข้อมูลนร.2!E33)</f>
        <v/>
      </c>
      <c r="F33" s="302" t="str">
        <f>IF(ข้อมูลนร.2!F33="","",ข้อมูลนร.2!F33)</f>
        <v/>
      </c>
      <c r="G33" s="38" t="str">
        <f>IF(ข้อมูลนร.2!G33="","",ข้อมูลนร.2!G33)</f>
        <v/>
      </c>
      <c r="H33" s="38" t="str">
        <f>IF(D33="","",ข้อมูลนร.1!Y32&amp;ข้อมูลนร.1!Z32&amp;"  "&amp;ข้อมูลนร.1!AA32)</f>
        <v/>
      </c>
      <c r="I33" s="102" t="str">
        <f>IF(ข้อมูลนร.1!AB32="","",ข้อมูลนร.1!AB32)</f>
        <v/>
      </c>
      <c r="J33" s="102" t="str">
        <f>IF(ข้อมูลนร.1!AC32="","",ข้อมูลนร.1!AC32)</f>
        <v/>
      </c>
      <c r="K33" s="39"/>
      <c r="L33" s="42"/>
    </row>
    <row r="34" spans="2:12" ht="18" customHeight="1">
      <c r="B34" s="42"/>
      <c r="C34" s="39"/>
      <c r="D34" s="13" t="str">
        <f>IF(ข้อมูลนร.2!D34="","",ข้อมูลนร.2!D34)</f>
        <v/>
      </c>
      <c r="E34" s="283" t="str">
        <f>IF(ข้อมูลนร.2!E34="","",ข้อมูลนร.2!E34)</f>
        <v/>
      </c>
      <c r="F34" s="302" t="str">
        <f>IF(ข้อมูลนร.2!F34="","",ข้อมูลนร.2!F34)</f>
        <v/>
      </c>
      <c r="G34" s="38" t="str">
        <f>IF(ข้อมูลนร.2!G34="","",ข้อมูลนร.2!G34)</f>
        <v/>
      </c>
      <c r="H34" s="38" t="str">
        <f>IF(D34="","",ข้อมูลนร.1!Y33&amp;ข้อมูลนร.1!Z33&amp;"  "&amp;ข้อมูลนร.1!AA33)</f>
        <v/>
      </c>
      <c r="I34" s="102" t="str">
        <f>IF(ข้อมูลนร.1!AB33="","",ข้อมูลนร.1!AB33)</f>
        <v/>
      </c>
      <c r="J34" s="102" t="str">
        <f>IF(ข้อมูลนร.1!AC33="","",ข้อมูลนร.1!AC33)</f>
        <v/>
      </c>
      <c r="K34" s="39"/>
      <c r="L34" s="42"/>
    </row>
    <row r="35" spans="2:12" ht="18" customHeight="1">
      <c r="B35" s="42"/>
      <c r="C35" s="39"/>
      <c r="D35" s="13" t="str">
        <f>IF(ข้อมูลนร.2!D35="","",ข้อมูลนร.2!D35)</f>
        <v/>
      </c>
      <c r="E35" s="283" t="str">
        <f>IF(ข้อมูลนร.2!E35="","",ข้อมูลนร.2!E35)</f>
        <v/>
      </c>
      <c r="F35" s="302" t="str">
        <f>IF(ข้อมูลนร.2!F35="","",ข้อมูลนร.2!F35)</f>
        <v/>
      </c>
      <c r="G35" s="38" t="str">
        <f>IF(ข้อมูลนร.2!G35="","",ข้อมูลนร.2!G35)</f>
        <v/>
      </c>
      <c r="H35" s="38" t="str">
        <f>IF(D35="","",ข้อมูลนร.1!Y34&amp;ข้อมูลนร.1!Z34&amp;"  "&amp;ข้อมูลนร.1!AA34)</f>
        <v/>
      </c>
      <c r="I35" s="102" t="str">
        <f>IF(ข้อมูลนร.1!AB34="","",ข้อมูลนร.1!AB34)</f>
        <v/>
      </c>
      <c r="J35" s="102" t="str">
        <f>IF(ข้อมูลนร.1!AC34="","",ข้อมูลนร.1!AC34)</f>
        <v/>
      </c>
      <c r="K35" s="39"/>
      <c r="L35" s="42"/>
    </row>
    <row r="36" spans="2:12" ht="18" customHeight="1">
      <c r="B36" s="42"/>
      <c r="C36" s="39"/>
      <c r="D36" s="13" t="str">
        <f>IF(ข้อมูลนร.2!D36="","",ข้อมูลนร.2!D36)</f>
        <v/>
      </c>
      <c r="E36" s="283" t="str">
        <f>IF(ข้อมูลนร.2!E36="","",ข้อมูลนร.2!E36)</f>
        <v/>
      </c>
      <c r="F36" s="302" t="str">
        <f>IF(ข้อมูลนร.2!F36="","",ข้อมูลนร.2!F36)</f>
        <v/>
      </c>
      <c r="G36" s="38" t="str">
        <f>IF(ข้อมูลนร.2!G36="","",ข้อมูลนร.2!G36)</f>
        <v/>
      </c>
      <c r="H36" s="38" t="str">
        <f>IF(D36="","",ข้อมูลนร.1!Y35&amp;ข้อมูลนร.1!Z35&amp;"  "&amp;ข้อมูลนร.1!AA35)</f>
        <v/>
      </c>
      <c r="I36" s="102" t="str">
        <f>IF(ข้อมูลนร.1!AB35="","",ข้อมูลนร.1!AB35)</f>
        <v/>
      </c>
      <c r="J36" s="102" t="str">
        <f>IF(ข้อมูลนร.1!AC35="","",ข้อมูลนร.1!AC35)</f>
        <v/>
      </c>
      <c r="K36" s="39"/>
      <c r="L36" s="42"/>
    </row>
    <row r="37" spans="2:12" ht="18" customHeight="1">
      <c r="B37" s="42"/>
      <c r="C37" s="39"/>
      <c r="D37" s="13" t="str">
        <f>IF(ข้อมูลนร.2!D37="","",ข้อมูลนร.2!D37)</f>
        <v/>
      </c>
      <c r="E37" s="283" t="str">
        <f>IF(ข้อมูลนร.2!E37="","",ข้อมูลนร.2!E37)</f>
        <v/>
      </c>
      <c r="F37" s="302" t="str">
        <f>IF(ข้อมูลนร.2!F37="","",ข้อมูลนร.2!F37)</f>
        <v/>
      </c>
      <c r="G37" s="38" t="str">
        <f>IF(ข้อมูลนร.2!G37="","",ข้อมูลนร.2!G37)</f>
        <v/>
      </c>
      <c r="H37" s="38" t="str">
        <f>IF(D37="","",ข้อมูลนร.1!Y36&amp;ข้อมูลนร.1!Z36&amp;"  "&amp;ข้อมูลนร.1!AA36)</f>
        <v/>
      </c>
      <c r="I37" s="102" t="str">
        <f>IF(ข้อมูลนร.1!AB36="","",ข้อมูลนร.1!AB36)</f>
        <v/>
      </c>
      <c r="J37" s="102" t="str">
        <f>IF(ข้อมูลนร.1!AC36="","",ข้อมูลนร.1!AC36)</f>
        <v/>
      </c>
      <c r="K37" s="39"/>
      <c r="L37" s="42"/>
    </row>
    <row r="38" spans="2:12" ht="18" customHeight="1">
      <c r="B38" s="42"/>
      <c r="C38" s="39"/>
      <c r="D38" s="13" t="str">
        <f>IF(ข้อมูลนร.2!D38="","",ข้อมูลนร.2!D38)</f>
        <v/>
      </c>
      <c r="E38" s="283" t="str">
        <f>IF(ข้อมูลนร.2!E38="","",ข้อมูลนร.2!E38)</f>
        <v/>
      </c>
      <c r="F38" s="302" t="str">
        <f>IF(ข้อมูลนร.2!F38="","",ข้อมูลนร.2!F38)</f>
        <v/>
      </c>
      <c r="G38" s="38" t="str">
        <f>IF(ข้อมูลนร.2!G38="","",ข้อมูลนร.2!G38)</f>
        <v/>
      </c>
      <c r="H38" s="38" t="str">
        <f>IF(D38="","",ข้อมูลนร.1!Y37&amp;ข้อมูลนร.1!Z37&amp;"  "&amp;ข้อมูลนร.1!AA37)</f>
        <v/>
      </c>
      <c r="I38" s="102" t="str">
        <f>IF(ข้อมูลนร.1!AB37="","",ข้อมูลนร.1!AB37)</f>
        <v/>
      </c>
      <c r="J38" s="102" t="str">
        <f>IF(ข้อมูลนร.1!AC37="","",ข้อมูลนร.1!AC37)</f>
        <v/>
      </c>
      <c r="K38" s="39"/>
      <c r="L38" s="42"/>
    </row>
    <row r="39" spans="2:12" ht="18" customHeight="1">
      <c r="B39" s="42"/>
      <c r="C39" s="39"/>
      <c r="D39" s="13" t="str">
        <f>IF(ข้อมูลนร.2!D39="","",ข้อมูลนร.2!D39)</f>
        <v/>
      </c>
      <c r="E39" s="283" t="str">
        <f>IF(ข้อมูลนร.2!E39="","",ข้อมูลนร.2!E39)</f>
        <v/>
      </c>
      <c r="F39" s="302" t="str">
        <f>IF(ข้อมูลนร.2!F39="","",ข้อมูลนร.2!F39)</f>
        <v/>
      </c>
      <c r="G39" s="38" t="str">
        <f>IF(ข้อมูลนร.2!G39="","",ข้อมูลนร.2!G39)</f>
        <v/>
      </c>
      <c r="H39" s="38" t="str">
        <f>IF(D39="","",ข้อมูลนร.1!Y38&amp;ข้อมูลนร.1!Z38&amp;"  "&amp;ข้อมูลนร.1!AA38)</f>
        <v/>
      </c>
      <c r="I39" s="102" t="str">
        <f>IF(ข้อมูลนร.1!AB38="","",ข้อมูลนร.1!AB38)</f>
        <v/>
      </c>
      <c r="J39" s="102" t="str">
        <f>IF(ข้อมูลนร.1!AC38="","",ข้อมูลนร.1!AC38)</f>
        <v/>
      </c>
      <c r="K39" s="39"/>
      <c r="L39" s="42"/>
    </row>
    <row r="40" spans="2:12" ht="18" customHeight="1">
      <c r="B40" s="42"/>
      <c r="C40" s="39"/>
      <c r="D40" s="13" t="str">
        <f>IF(ข้อมูลนร.2!D40="","",ข้อมูลนร.2!D40)</f>
        <v/>
      </c>
      <c r="E40" s="283" t="str">
        <f>IF(ข้อมูลนร.2!E40="","",ข้อมูลนร.2!E40)</f>
        <v/>
      </c>
      <c r="F40" s="302" t="str">
        <f>IF(ข้อมูลนร.2!F40="","",ข้อมูลนร.2!F40)</f>
        <v/>
      </c>
      <c r="G40" s="38" t="str">
        <f>IF(ข้อมูลนร.2!G40="","",ข้อมูลนร.2!G40)</f>
        <v/>
      </c>
      <c r="H40" s="38" t="str">
        <f>IF(D40="","",ข้อมูลนร.1!Y39&amp;ข้อมูลนร.1!Z39&amp;"  "&amp;ข้อมูลนร.1!AA39)</f>
        <v/>
      </c>
      <c r="I40" s="102" t="str">
        <f>IF(ข้อมูลนร.1!AB39="","",ข้อมูลนร.1!AB39)</f>
        <v/>
      </c>
      <c r="J40" s="102" t="str">
        <f>IF(ข้อมูลนร.1!AC39="","",ข้อมูลนร.1!AC39)</f>
        <v/>
      </c>
      <c r="K40" s="39"/>
      <c r="L40" s="42"/>
    </row>
    <row r="41" spans="2:12" ht="18" customHeight="1">
      <c r="B41" s="42"/>
      <c r="C41" s="39"/>
      <c r="D41" s="13" t="str">
        <f>IF(ข้อมูลนร.2!D41="","",ข้อมูลนร.2!D41)</f>
        <v/>
      </c>
      <c r="E41" s="283" t="str">
        <f>IF(ข้อมูลนร.2!E41="","",ข้อมูลนร.2!E41)</f>
        <v/>
      </c>
      <c r="F41" s="302" t="str">
        <f>IF(ข้อมูลนร.2!F41="","",ข้อมูลนร.2!F41)</f>
        <v/>
      </c>
      <c r="G41" s="38" t="str">
        <f>IF(ข้อมูลนร.2!G41="","",ข้อมูลนร.2!G41)</f>
        <v/>
      </c>
      <c r="H41" s="38" t="str">
        <f>IF(D41="","",ข้อมูลนร.1!Y40&amp;ข้อมูลนร.1!Z40&amp;"  "&amp;ข้อมูลนร.1!AA40)</f>
        <v/>
      </c>
      <c r="I41" s="102" t="str">
        <f>IF(ข้อมูลนร.1!AB40="","",ข้อมูลนร.1!AB40)</f>
        <v/>
      </c>
      <c r="J41" s="102" t="str">
        <f>IF(ข้อมูลนร.1!AC40="","",ข้อมูลนร.1!AC40)</f>
        <v/>
      </c>
      <c r="K41" s="39"/>
      <c r="L41" s="42"/>
    </row>
    <row r="42" spans="2:12" ht="18" customHeight="1">
      <c r="B42" s="42"/>
      <c r="C42" s="39"/>
      <c r="D42" s="13" t="str">
        <f>IF(ข้อมูลนร.2!D42="","",ข้อมูลนร.2!D42)</f>
        <v/>
      </c>
      <c r="E42" s="283" t="str">
        <f>IF(ข้อมูลนร.2!E42="","",ข้อมูลนร.2!E42)</f>
        <v/>
      </c>
      <c r="F42" s="302" t="str">
        <f>IF(ข้อมูลนร.2!F42="","",ข้อมูลนร.2!F42)</f>
        <v/>
      </c>
      <c r="G42" s="38" t="str">
        <f>IF(ข้อมูลนร.2!G42="","",ข้อมูลนร.2!G42)</f>
        <v/>
      </c>
      <c r="H42" s="38" t="str">
        <f>IF(D42="","",ข้อมูลนร.1!Y41&amp;ข้อมูลนร.1!Z41&amp;"  "&amp;ข้อมูลนร.1!AA41)</f>
        <v/>
      </c>
      <c r="I42" s="102" t="str">
        <f>IF(ข้อมูลนร.1!AB41="","",ข้อมูลนร.1!AB41)</f>
        <v/>
      </c>
      <c r="J42" s="102" t="str">
        <f>IF(ข้อมูลนร.1!AC41="","",ข้อมูลนร.1!AC41)</f>
        <v/>
      </c>
      <c r="K42" s="39"/>
      <c r="L42" s="42"/>
    </row>
    <row r="43" spans="2:12" ht="18" customHeight="1">
      <c r="B43" s="42"/>
      <c r="C43" s="39"/>
      <c r="D43" s="13" t="str">
        <f>IF(ข้อมูลนร.2!D43="","",ข้อมูลนร.2!D43)</f>
        <v/>
      </c>
      <c r="E43" s="283" t="str">
        <f>IF(ข้อมูลนร.2!E43="","",ข้อมูลนร.2!E43)</f>
        <v/>
      </c>
      <c r="F43" s="302" t="str">
        <f>IF(ข้อมูลนร.2!F43="","",ข้อมูลนร.2!F43)</f>
        <v/>
      </c>
      <c r="G43" s="38" t="str">
        <f>IF(ข้อมูลนร.2!G43="","",ข้อมูลนร.2!G43)</f>
        <v/>
      </c>
      <c r="H43" s="38" t="str">
        <f>IF(D43="","",ข้อมูลนร.1!Y42&amp;ข้อมูลนร.1!Z42&amp;"  "&amp;ข้อมูลนร.1!AA42)</f>
        <v/>
      </c>
      <c r="I43" s="102" t="str">
        <f>IF(ข้อมูลนร.1!AB42="","",ข้อมูลนร.1!AB42)</f>
        <v/>
      </c>
      <c r="J43" s="102" t="str">
        <f>IF(ข้อมูลนร.1!AC42="","",ข้อมูลนร.1!AC42)</f>
        <v/>
      </c>
      <c r="K43" s="39"/>
      <c r="L43" s="42"/>
    </row>
    <row r="44" spans="2:12" ht="18" customHeight="1">
      <c r="B44" s="42"/>
      <c r="C44" s="39"/>
      <c r="D44" s="13" t="str">
        <f>IF(ข้อมูลนร.2!D44="","",ข้อมูลนร.2!D44)</f>
        <v/>
      </c>
      <c r="E44" s="283" t="str">
        <f>IF(ข้อมูลนร.2!E44="","",ข้อมูลนร.2!E44)</f>
        <v/>
      </c>
      <c r="F44" s="302" t="str">
        <f>IF(ข้อมูลนร.2!F44="","",ข้อมูลนร.2!F44)</f>
        <v/>
      </c>
      <c r="G44" s="38" t="str">
        <f>IF(ข้อมูลนร.2!G44="","",ข้อมูลนร.2!G44)</f>
        <v/>
      </c>
      <c r="H44" s="38" t="str">
        <f>IF(D44="","",ข้อมูลนร.1!Y43&amp;ข้อมูลนร.1!Z43&amp;"  "&amp;ข้อมูลนร.1!AA43)</f>
        <v/>
      </c>
      <c r="I44" s="102" t="str">
        <f>IF(ข้อมูลนร.1!AB43="","",ข้อมูลนร.1!AB43)</f>
        <v/>
      </c>
      <c r="J44" s="102" t="str">
        <f>IF(ข้อมูลนร.1!AC43="","",ข้อมูลนร.1!AC43)</f>
        <v/>
      </c>
      <c r="K44" s="39"/>
      <c r="L44" s="42"/>
    </row>
    <row r="45" spans="2:12" ht="18" customHeight="1">
      <c r="B45" s="42"/>
      <c r="C45" s="39"/>
      <c r="D45" s="13" t="str">
        <f>IF(ข้อมูลนร.2!D45="","",ข้อมูลนร.2!D45)</f>
        <v/>
      </c>
      <c r="E45" s="283" t="str">
        <f>IF(ข้อมูลนร.2!E45="","",ข้อมูลนร.2!E45)</f>
        <v/>
      </c>
      <c r="F45" s="302" t="str">
        <f>IF(ข้อมูลนร.2!F45="","",ข้อมูลนร.2!F45)</f>
        <v/>
      </c>
      <c r="G45" s="38" t="str">
        <f>IF(ข้อมูลนร.2!G45="","",ข้อมูลนร.2!G45)</f>
        <v/>
      </c>
      <c r="H45" s="38" t="str">
        <f>IF(D45="","",ข้อมูลนร.1!Y44&amp;ข้อมูลนร.1!Z44&amp;"  "&amp;ข้อมูลนร.1!AA44)</f>
        <v/>
      </c>
      <c r="I45" s="102" t="str">
        <f>IF(ข้อมูลนร.1!AB44="","",ข้อมูลนร.1!AB44)</f>
        <v/>
      </c>
      <c r="J45" s="102" t="str">
        <f>IF(ข้อมูลนร.1!AC44="","",ข้อมูลนร.1!AC44)</f>
        <v/>
      </c>
      <c r="K45" s="39"/>
      <c r="L45" s="42"/>
    </row>
    <row r="46" spans="2:12" ht="18" customHeight="1">
      <c r="B46" s="42"/>
      <c r="C46" s="39"/>
      <c r="D46" s="13" t="str">
        <f>IF(ข้อมูลนร.2!D46="","",ข้อมูลนร.2!D46)</f>
        <v/>
      </c>
      <c r="E46" s="283" t="str">
        <f>IF(ข้อมูลนร.2!E46="","",ข้อมูลนร.2!E46)</f>
        <v/>
      </c>
      <c r="F46" s="302" t="str">
        <f>IF(ข้อมูลนร.2!F46="","",ข้อมูลนร.2!F46)</f>
        <v/>
      </c>
      <c r="G46" s="38" t="str">
        <f>IF(ข้อมูลนร.2!G46="","",ข้อมูลนร.2!G46)</f>
        <v/>
      </c>
      <c r="H46" s="38" t="str">
        <f>IF(D46="","",ข้อมูลนร.1!Y45&amp;ข้อมูลนร.1!Z45&amp;"  "&amp;ข้อมูลนร.1!AA45)</f>
        <v/>
      </c>
      <c r="I46" s="102" t="str">
        <f>IF(ข้อมูลนร.1!AB45="","",ข้อมูลนร.1!AB45)</f>
        <v/>
      </c>
      <c r="J46" s="102" t="str">
        <f>IF(ข้อมูลนร.1!AC45="","",ข้อมูลนร.1!AC45)</f>
        <v/>
      </c>
      <c r="K46" s="39"/>
      <c r="L46" s="42"/>
    </row>
    <row r="47" spans="2:12" ht="18" customHeight="1">
      <c r="B47" s="42"/>
      <c r="C47" s="39"/>
      <c r="D47" s="39"/>
      <c r="E47" s="39"/>
      <c r="F47" s="39"/>
      <c r="G47" s="39"/>
      <c r="H47" s="40"/>
      <c r="I47" s="40"/>
      <c r="J47" s="39"/>
      <c r="K47" s="39"/>
      <c r="L47" s="42"/>
    </row>
    <row r="48" spans="2:12" ht="18" customHeight="1">
      <c r="B48" s="42"/>
      <c r="C48" s="42"/>
      <c r="D48" s="42"/>
      <c r="E48" s="42"/>
      <c r="F48" s="42"/>
      <c r="G48" s="42"/>
      <c r="H48" s="43"/>
      <c r="I48" s="43"/>
      <c r="J48" s="42"/>
      <c r="K48" s="42"/>
      <c r="L48" s="42"/>
    </row>
    <row r="49" ht="18" customHeight="1"/>
    <row r="50" ht="18" customHeight="1"/>
    <row r="51" ht="18" customHeight="1"/>
    <row r="52" ht="18" customHeight="1"/>
  </sheetData>
  <sheetProtection algorithmName="SHA-512" hashValue="Wem5y2znXCx2C58y1jsMDt+9TC+Gl2/MEciBu6vMSmP/cnCLGOHUOISzTKINGx7gPlPPizRGi12hvmuasnpgPw==" saltValue="bm39VtZDNJI6mbSTc0/Y1w==" spinCount="100000" sheet="1" objects="1" scenarios="1"/>
  <mergeCells count="2">
    <mergeCell ref="E3:J3"/>
    <mergeCell ref="E4:J4"/>
  </mergeCells>
  <pageMargins left="0.31496062992125984" right="0" top="0.55118110236220474" bottom="0.15748031496062992" header="0.11811023622047245" footer="0.11811023622047245"/>
  <pageSetup paperSize="9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B2:Q32"/>
  <sheetViews>
    <sheetView showGridLines="0" showRowColHeaders="0" workbookViewId="0">
      <selection activeCell="K23" sqref="K23"/>
    </sheetView>
  </sheetViews>
  <sheetFormatPr defaultRowHeight="17.25"/>
  <cols>
    <col min="1" max="1" width="31.375" style="175" customWidth="1"/>
    <col min="2" max="3" width="4" style="175" customWidth="1"/>
    <col min="4" max="4" width="3.25" style="181" customWidth="1"/>
    <col min="5" max="5" width="7.625" style="181" customWidth="1"/>
    <col min="6" max="7" width="21.625" style="181" customWidth="1"/>
    <col min="8" max="8" width="7.125" style="181" customWidth="1"/>
    <col min="9" max="9" width="9.125" style="181" customWidth="1"/>
    <col min="10" max="10" width="7.375" style="181" customWidth="1"/>
    <col min="11" max="12" width="4.5" style="181" customWidth="1"/>
    <col min="13" max="13" width="18.375" style="175" customWidth="1"/>
    <col min="14" max="14" width="3.5" style="175" customWidth="1"/>
    <col min="15" max="15" width="0" style="175" hidden="1" customWidth="1"/>
    <col min="16" max="17" width="9" style="181" hidden="1" customWidth="1"/>
    <col min="18" max="16384" width="9" style="175"/>
  </cols>
  <sheetData>
    <row r="2" spans="2:17">
      <c r="B2" s="173"/>
      <c r="C2" s="173"/>
      <c r="D2" s="174"/>
      <c r="E2" s="174"/>
      <c r="F2" s="174"/>
      <c r="G2" s="174"/>
      <c r="H2" s="174"/>
      <c r="I2" s="174"/>
      <c r="J2" s="174"/>
      <c r="K2" s="174"/>
      <c r="L2" s="174"/>
      <c r="M2" s="173"/>
      <c r="N2" s="173"/>
    </row>
    <row r="3" spans="2:17">
      <c r="B3" s="173"/>
      <c r="C3" s="23"/>
      <c r="D3" s="176"/>
      <c r="E3" s="176"/>
      <c r="F3" s="176"/>
      <c r="G3" s="176"/>
      <c r="H3" s="176"/>
      <c r="I3" s="176"/>
      <c r="J3" s="176"/>
      <c r="K3" s="176"/>
      <c r="L3" s="176"/>
      <c r="M3" s="23"/>
      <c r="N3" s="173"/>
    </row>
    <row r="4" spans="2:17">
      <c r="B4" s="173"/>
      <c r="C4" s="23"/>
      <c r="D4" s="176"/>
      <c r="E4" s="176"/>
      <c r="F4" s="176"/>
      <c r="G4" s="176"/>
      <c r="H4" s="176"/>
      <c r="I4" s="176"/>
      <c r="J4" s="176"/>
      <c r="K4" s="176"/>
      <c r="L4" s="176"/>
      <c r="M4" s="23"/>
      <c r="N4" s="173"/>
    </row>
    <row r="5" spans="2:17" ht="83.25" customHeight="1">
      <c r="B5" s="173"/>
      <c r="C5" s="23"/>
      <c r="D5" s="176"/>
      <c r="E5" s="176"/>
      <c r="F5" s="176"/>
      <c r="G5" s="176"/>
      <c r="H5" s="176"/>
      <c r="I5" s="176"/>
      <c r="J5" s="176"/>
      <c r="K5" s="176"/>
      <c r="L5" s="176"/>
      <c r="M5" s="23"/>
      <c r="N5" s="173"/>
    </row>
    <row r="6" spans="2:17" ht="21" customHeight="1">
      <c r="B6" s="173"/>
      <c r="C6" s="23"/>
      <c r="D6" s="610" t="s">
        <v>37</v>
      </c>
      <c r="E6" s="611" t="s">
        <v>8</v>
      </c>
      <c r="F6" s="611" t="s">
        <v>156</v>
      </c>
      <c r="G6" s="611" t="s">
        <v>38</v>
      </c>
      <c r="H6" s="563" t="s">
        <v>39</v>
      </c>
      <c r="I6" s="610" t="s">
        <v>157</v>
      </c>
      <c r="J6" s="564" t="s">
        <v>198</v>
      </c>
      <c r="K6" s="612" t="s">
        <v>224</v>
      </c>
      <c r="L6" s="613"/>
      <c r="M6" s="23"/>
      <c r="N6" s="173"/>
    </row>
    <row r="7" spans="2:17">
      <c r="B7" s="173"/>
      <c r="C7" s="23"/>
      <c r="D7" s="610"/>
      <c r="E7" s="611"/>
      <c r="F7" s="611"/>
      <c r="G7" s="611"/>
      <c r="H7" s="373" t="s">
        <v>339</v>
      </c>
      <c r="I7" s="610"/>
      <c r="J7" s="565" t="s">
        <v>199</v>
      </c>
      <c r="K7" s="608" t="s">
        <v>225</v>
      </c>
      <c r="L7" s="609"/>
      <c r="M7" s="23"/>
      <c r="N7" s="173"/>
    </row>
    <row r="8" spans="2:17">
      <c r="B8" s="173"/>
      <c r="C8" s="23"/>
      <c r="D8" s="304"/>
      <c r="E8" s="305"/>
      <c r="F8" s="305"/>
      <c r="G8" s="305"/>
      <c r="H8" s="305"/>
      <c r="I8" s="306"/>
      <c r="J8" s="306"/>
      <c r="K8" s="306"/>
      <c r="L8" s="306"/>
      <c r="M8" s="23"/>
      <c r="N8" s="173"/>
    </row>
    <row r="9" spans="2:17" ht="26.1" customHeight="1">
      <c r="B9" s="173"/>
      <c r="C9" s="23"/>
      <c r="D9" s="255">
        <v>1</v>
      </c>
      <c r="E9" s="255" t="s">
        <v>227</v>
      </c>
      <c r="F9" s="256" t="s">
        <v>163</v>
      </c>
      <c r="G9" s="256" t="s">
        <v>163</v>
      </c>
      <c r="H9" s="255">
        <v>200</v>
      </c>
      <c r="I9" s="257" t="s">
        <v>158</v>
      </c>
      <c r="J9" s="255">
        <v>1.5</v>
      </c>
      <c r="K9" s="258">
        <v>70</v>
      </c>
      <c r="L9" s="258">
        <v>30</v>
      </c>
      <c r="M9" s="23"/>
      <c r="N9" s="173"/>
      <c r="P9" s="181">
        <f>IF(I9="พื้นฐาน",IF(J9="","",J9),IF(0="","",0))</f>
        <v>1.5</v>
      </c>
      <c r="Q9" s="181">
        <f>IF(I9="เพิ่มเติม",IF(J9="","",J9),IF(0="","",0))</f>
        <v>0</v>
      </c>
    </row>
    <row r="10" spans="2:17" ht="26.1" customHeight="1">
      <c r="B10" s="173"/>
      <c r="C10" s="23"/>
      <c r="D10" s="255">
        <v>2</v>
      </c>
      <c r="E10" s="255" t="s">
        <v>228</v>
      </c>
      <c r="F10" s="256" t="s">
        <v>164</v>
      </c>
      <c r="G10" s="256" t="s">
        <v>164</v>
      </c>
      <c r="H10" s="255">
        <v>200</v>
      </c>
      <c r="I10" s="257" t="s">
        <v>158</v>
      </c>
      <c r="J10" s="255">
        <v>1.5</v>
      </c>
      <c r="K10" s="258">
        <v>60</v>
      </c>
      <c r="L10" s="258">
        <v>40</v>
      </c>
      <c r="M10" s="23"/>
      <c r="N10" s="173"/>
      <c r="P10" s="181">
        <f t="shared" ref="P10:P22" si="0">IF(I10="พื้นฐาน",IF(J10="","",J10),IF(0="","",0))</f>
        <v>1.5</v>
      </c>
      <c r="Q10" s="181">
        <f t="shared" ref="Q10:Q22" si="1">IF(I10="เพิ่มเติม",IF(J10="","",J10),IF(0="","",0))</f>
        <v>0</v>
      </c>
    </row>
    <row r="11" spans="2:17" ht="26.1" customHeight="1">
      <c r="B11" s="173"/>
      <c r="C11" s="23"/>
      <c r="D11" s="255">
        <v>3</v>
      </c>
      <c r="E11" s="255" t="s">
        <v>229</v>
      </c>
      <c r="F11" s="256" t="s">
        <v>161</v>
      </c>
      <c r="G11" s="256" t="s">
        <v>161</v>
      </c>
      <c r="H11" s="255">
        <v>40</v>
      </c>
      <c r="I11" s="257" t="s">
        <v>158</v>
      </c>
      <c r="J11" s="255">
        <v>1.5</v>
      </c>
      <c r="K11" s="258">
        <v>70</v>
      </c>
      <c r="L11" s="258">
        <v>30</v>
      </c>
      <c r="M11" s="23"/>
      <c r="N11" s="173"/>
      <c r="P11" s="181">
        <f t="shared" si="0"/>
        <v>1.5</v>
      </c>
      <c r="Q11" s="181">
        <f t="shared" si="1"/>
        <v>0</v>
      </c>
    </row>
    <row r="12" spans="2:17" ht="26.1" customHeight="1">
      <c r="B12" s="173"/>
      <c r="C12" s="23"/>
      <c r="D12" s="255">
        <v>4</v>
      </c>
      <c r="E12" s="255" t="s">
        <v>230</v>
      </c>
      <c r="F12" s="256" t="s">
        <v>167</v>
      </c>
      <c r="G12" s="256" t="s">
        <v>167</v>
      </c>
      <c r="H12" s="255">
        <v>40</v>
      </c>
      <c r="I12" s="257" t="s">
        <v>158</v>
      </c>
      <c r="J12" s="255">
        <v>1</v>
      </c>
      <c r="K12" s="258">
        <v>60</v>
      </c>
      <c r="L12" s="258">
        <v>40</v>
      </c>
      <c r="M12" s="23"/>
      <c r="N12" s="173"/>
      <c r="P12" s="181">
        <f t="shared" si="0"/>
        <v>1</v>
      </c>
      <c r="Q12" s="181">
        <f t="shared" si="1"/>
        <v>0</v>
      </c>
    </row>
    <row r="13" spans="2:17" ht="26.1" customHeight="1">
      <c r="B13" s="173"/>
      <c r="C13" s="23"/>
      <c r="D13" s="255">
        <v>5</v>
      </c>
      <c r="E13" s="255" t="s">
        <v>231</v>
      </c>
      <c r="F13" s="256" t="s">
        <v>165</v>
      </c>
      <c r="G13" s="256" t="s">
        <v>167</v>
      </c>
      <c r="H13" s="255">
        <v>40</v>
      </c>
      <c r="I13" s="257" t="s">
        <v>158</v>
      </c>
      <c r="J13" s="255">
        <v>0.5</v>
      </c>
      <c r="K13" s="258">
        <v>70</v>
      </c>
      <c r="L13" s="258">
        <v>30</v>
      </c>
      <c r="M13" s="23"/>
      <c r="N13" s="173"/>
      <c r="P13" s="181">
        <f t="shared" si="0"/>
        <v>0.5</v>
      </c>
      <c r="Q13" s="181">
        <f t="shared" si="1"/>
        <v>0</v>
      </c>
    </row>
    <row r="14" spans="2:17" ht="26.1" customHeight="1">
      <c r="B14" s="173"/>
      <c r="C14" s="23"/>
      <c r="D14" s="255">
        <v>6</v>
      </c>
      <c r="E14" s="255" t="s">
        <v>232</v>
      </c>
      <c r="F14" s="256" t="s">
        <v>168</v>
      </c>
      <c r="G14" s="256" t="s">
        <v>168</v>
      </c>
      <c r="H14" s="255">
        <v>40</v>
      </c>
      <c r="I14" s="257" t="s">
        <v>158</v>
      </c>
      <c r="J14" s="255">
        <v>0.5</v>
      </c>
      <c r="K14" s="258">
        <v>80</v>
      </c>
      <c r="L14" s="258">
        <v>20</v>
      </c>
      <c r="M14" s="23"/>
      <c r="N14" s="173"/>
      <c r="P14" s="181">
        <f t="shared" si="0"/>
        <v>0.5</v>
      </c>
      <c r="Q14" s="181">
        <f t="shared" si="1"/>
        <v>0</v>
      </c>
    </row>
    <row r="15" spans="2:17" ht="26.1" customHeight="1">
      <c r="B15" s="173"/>
      <c r="C15" s="23"/>
      <c r="D15" s="255">
        <v>7</v>
      </c>
      <c r="E15" s="255" t="s">
        <v>233</v>
      </c>
      <c r="F15" s="256" t="s">
        <v>166</v>
      </c>
      <c r="G15" s="256" t="s">
        <v>166</v>
      </c>
      <c r="H15" s="255">
        <v>40</v>
      </c>
      <c r="I15" s="257" t="s">
        <v>158</v>
      </c>
      <c r="J15" s="255">
        <v>1</v>
      </c>
      <c r="K15" s="258">
        <v>80</v>
      </c>
      <c r="L15" s="258">
        <v>20</v>
      </c>
      <c r="M15" s="23"/>
      <c r="N15" s="173"/>
      <c r="P15" s="181">
        <f t="shared" si="0"/>
        <v>1</v>
      </c>
      <c r="Q15" s="181">
        <f t="shared" si="1"/>
        <v>0</v>
      </c>
    </row>
    <row r="16" spans="2:17" ht="26.1" customHeight="1">
      <c r="B16" s="173"/>
      <c r="C16" s="23"/>
      <c r="D16" s="255">
        <v>8</v>
      </c>
      <c r="E16" s="255" t="s">
        <v>234</v>
      </c>
      <c r="F16" s="256" t="s">
        <v>20</v>
      </c>
      <c r="G16" s="256" t="s">
        <v>20</v>
      </c>
      <c r="H16" s="255">
        <v>40</v>
      </c>
      <c r="I16" s="257" t="s">
        <v>158</v>
      </c>
      <c r="J16" s="255">
        <v>0.5</v>
      </c>
      <c r="K16" s="258">
        <v>80</v>
      </c>
      <c r="L16" s="258">
        <v>20</v>
      </c>
      <c r="M16" s="23"/>
      <c r="N16" s="173"/>
      <c r="P16" s="181">
        <f t="shared" si="0"/>
        <v>0.5</v>
      </c>
      <c r="Q16" s="181">
        <f t="shared" si="1"/>
        <v>0</v>
      </c>
    </row>
    <row r="17" spans="2:17" ht="26.1" customHeight="1">
      <c r="B17" s="173"/>
      <c r="C17" s="23"/>
      <c r="D17" s="255">
        <v>9</v>
      </c>
      <c r="E17" s="255" t="s">
        <v>235</v>
      </c>
      <c r="F17" s="256" t="s">
        <v>169</v>
      </c>
      <c r="G17" s="256" t="s">
        <v>170</v>
      </c>
      <c r="H17" s="255">
        <v>200</v>
      </c>
      <c r="I17" s="257" t="s">
        <v>158</v>
      </c>
      <c r="J17" s="255">
        <v>1.5</v>
      </c>
      <c r="K17" s="258">
        <v>70</v>
      </c>
      <c r="L17" s="258">
        <v>30</v>
      </c>
      <c r="M17" s="23"/>
      <c r="N17" s="173"/>
      <c r="P17" s="181">
        <f t="shared" si="0"/>
        <v>1.5</v>
      </c>
      <c r="Q17" s="181">
        <f t="shared" si="1"/>
        <v>0</v>
      </c>
    </row>
    <row r="18" spans="2:17" ht="26.1" customHeight="1">
      <c r="B18" s="173"/>
      <c r="C18" s="23"/>
      <c r="D18" s="255">
        <v>10</v>
      </c>
      <c r="E18" s="255">
        <v>10</v>
      </c>
      <c r="F18" s="256">
        <v>10</v>
      </c>
      <c r="G18" s="256"/>
      <c r="H18" s="255"/>
      <c r="I18" s="257" t="s">
        <v>162</v>
      </c>
      <c r="J18" s="255">
        <v>1</v>
      </c>
      <c r="K18" s="258">
        <v>60</v>
      </c>
      <c r="L18" s="258">
        <v>40</v>
      </c>
      <c r="M18" s="23"/>
      <c r="N18" s="173"/>
      <c r="P18" s="181">
        <f t="shared" si="0"/>
        <v>0</v>
      </c>
      <c r="Q18" s="181">
        <f t="shared" si="1"/>
        <v>1</v>
      </c>
    </row>
    <row r="19" spans="2:17" ht="26.1" customHeight="1">
      <c r="B19" s="173"/>
      <c r="C19" s="23"/>
      <c r="D19" s="255">
        <v>11</v>
      </c>
      <c r="E19" s="255">
        <v>11</v>
      </c>
      <c r="F19" s="256">
        <v>11</v>
      </c>
      <c r="G19" s="256"/>
      <c r="H19" s="255"/>
      <c r="I19" s="257" t="s">
        <v>162</v>
      </c>
      <c r="J19" s="255">
        <v>1</v>
      </c>
      <c r="K19" s="258">
        <v>60</v>
      </c>
      <c r="L19" s="258">
        <v>40</v>
      </c>
      <c r="M19" s="23"/>
      <c r="N19" s="173"/>
      <c r="P19" s="181">
        <f t="shared" si="0"/>
        <v>0</v>
      </c>
      <c r="Q19" s="181">
        <f t="shared" si="1"/>
        <v>1</v>
      </c>
    </row>
    <row r="20" spans="2:17" ht="26.1" customHeight="1">
      <c r="B20" s="173"/>
      <c r="C20" s="23"/>
      <c r="D20" s="255">
        <v>12</v>
      </c>
      <c r="E20" s="255">
        <v>12</v>
      </c>
      <c r="F20" s="256">
        <v>12</v>
      </c>
      <c r="G20" s="256"/>
      <c r="H20" s="255"/>
      <c r="I20" s="257" t="s">
        <v>162</v>
      </c>
      <c r="J20" s="255">
        <v>1</v>
      </c>
      <c r="K20" s="258">
        <v>60</v>
      </c>
      <c r="L20" s="258">
        <v>40</v>
      </c>
      <c r="M20" s="23"/>
      <c r="N20" s="173"/>
      <c r="P20" s="181">
        <f t="shared" si="0"/>
        <v>0</v>
      </c>
      <c r="Q20" s="181">
        <f t="shared" si="1"/>
        <v>1</v>
      </c>
    </row>
    <row r="21" spans="2:17" ht="26.1" customHeight="1">
      <c r="B21" s="173"/>
      <c r="C21" s="23"/>
      <c r="D21" s="255">
        <v>13</v>
      </c>
      <c r="E21" s="255">
        <v>13</v>
      </c>
      <c r="F21" s="256">
        <v>13</v>
      </c>
      <c r="G21" s="256"/>
      <c r="H21" s="255"/>
      <c r="I21" s="257" t="s">
        <v>162</v>
      </c>
      <c r="J21" s="255">
        <v>1</v>
      </c>
      <c r="K21" s="258">
        <v>60</v>
      </c>
      <c r="L21" s="258">
        <v>40</v>
      </c>
      <c r="M21" s="23"/>
      <c r="N21" s="173"/>
      <c r="P21" s="181">
        <f t="shared" si="0"/>
        <v>0</v>
      </c>
      <c r="Q21" s="181">
        <f t="shared" si="1"/>
        <v>1</v>
      </c>
    </row>
    <row r="22" spans="2:17" ht="26.1" customHeight="1">
      <c r="B22" s="173"/>
      <c r="C22" s="23"/>
      <c r="D22" s="255">
        <v>14</v>
      </c>
      <c r="E22" s="255">
        <v>14</v>
      </c>
      <c r="F22" s="256">
        <v>14</v>
      </c>
      <c r="G22" s="256"/>
      <c r="H22" s="255"/>
      <c r="I22" s="257" t="s">
        <v>162</v>
      </c>
      <c r="J22" s="255">
        <v>1</v>
      </c>
      <c r="K22" s="258">
        <v>60</v>
      </c>
      <c r="L22" s="258">
        <v>40</v>
      </c>
      <c r="M22" s="23"/>
      <c r="N22" s="173"/>
      <c r="P22" s="181">
        <f t="shared" si="0"/>
        <v>0</v>
      </c>
      <c r="Q22" s="181">
        <f t="shared" si="1"/>
        <v>1</v>
      </c>
    </row>
    <row r="23" spans="2:17" ht="26.1" customHeight="1">
      <c r="B23" s="173"/>
      <c r="C23" s="23"/>
      <c r="D23" s="255">
        <v>15</v>
      </c>
      <c r="E23" s="255">
        <v>15</v>
      </c>
      <c r="F23" s="256">
        <v>15</v>
      </c>
      <c r="G23" s="256"/>
      <c r="H23" s="255"/>
      <c r="I23" s="257" t="s">
        <v>162</v>
      </c>
      <c r="J23" s="255">
        <v>1</v>
      </c>
      <c r="K23" s="258">
        <v>70</v>
      </c>
      <c r="L23" s="258">
        <v>30</v>
      </c>
      <c r="M23" s="23"/>
      <c r="N23" s="173"/>
      <c r="P23" s="181">
        <f t="shared" ref="P23:P25" si="2">IF(I23="พื้นฐาน",IF(J23="","",J23),IF(0="","",0))</f>
        <v>0</v>
      </c>
      <c r="Q23" s="181">
        <f t="shared" ref="Q23:Q25" si="3">IF(I23="เพิ่มเติม",IF(J23="","",J23),IF(0="","",0))</f>
        <v>1</v>
      </c>
    </row>
    <row r="24" spans="2:17" ht="26.1" customHeight="1">
      <c r="B24" s="173"/>
      <c r="C24" s="23"/>
      <c r="D24" s="255">
        <v>16</v>
      </c>
      <c r="E24" s="255">
        <v>16</v>
      </c>
      <c r="F24" s="256">
        <v>16</v>
      </c>
      <c r="G24" s="256"/>
      <c r="H24" s="255"/>
      <c r="I24" s="257" t="s">
        <v>162</v>
      </c>
      <c r="J24" s="255">
        <v>1</v>
      </c>
      <c r="K24" s="258">
        <v>70</v>
      </c>
      <c r="L24" s="258">
        <v>30</v>
      </c>
      <c r="M24" s="23"/>
      <c r="N24" s="173"/>
      <c r="P24" s="181">
        <f t="shared" si="2"/>
        <v>0</v>
      </c>
      <c r="Q24" s="181">
        <f t="shared" si="3"/>
        <v>1</v>
      </c>
    </row>
    <row r="25" spans="2:17" ht="26.1" customHeight="1">
      <c r="B25" s="173"/>
      <c r="C25" s="23"/>
      <c r="D25" s="255">
        <v>17</v>
      </c>
      <c r="E25" s="255">
        <v>17</v>
      </c>
      <c r="F25" s="256">
        <v>17</v>
      </c>
      <c r="G25" s="256"/>
      <c r="H25" s="255"/>
      <c r="I25" s="257" t="s">
        <v>162</v>
      </c>
      <c r="J25" s="255">
        <v>1</v>
      </c>
      <c r="K25" s="258">
        <v>70</v>
      </c>
      <c r="L25" s="258">
        <v>30</v>
      </c>
      <c r="M25" s="23"/>
      <c r="N25" s="173"/>
      <c r="P25" s="181">
        <f t="shared" si="2"/>
        <v>0</v>
      </c>
      <c r="Q25" s="181">
        <f t="shared" si="3"/>
        <v>1</v>
      </c>
    </row>
    <row r="26" spans="2:17" ht="26.1" customHeight="1">
      <c r="B26" s="173"/>
      <c r="C26" s="23"/>
      <c r="D26" s="255"/>
      <c r="E26" s="255"/>
      <c r="F26" s="256"/>
      <c r="G26" s="256"/>
      <c r="H26" s="255"/>
      <c r="I26" s="257"/>
      <c r="J26" s="255"/>
      <c r="K26" s="258"/>
      <c r="L26" s="258"/>
      <c r="M26" s="23"/>
      <c r="N26" s="173"/>
    </row>
    <row r="27" spans="2:17" ht="26.1" customHeight="1">
      <c r="B27" s="173"/>
      <c r="C27" s="23"/>
      <c r="D27" s="180"/>
      <c r="E27" s="180"/>
      <c r="F27" s="182"/>
      <c r="G27" s="182"/>
      <c r="H27" s="180"/>
      <c r="I27" s="307"/>
      <c r="J27" s="180"/>
      <c r="K27" s="183"/>
      <c r="L27" s="183"/>
      <c r="M27" s="23"/>
      <c r="N27" s="173"/>
      <c r="P27" s="181">
        <f>SUM(P9:P26)</f>
        <v>9.5</v>
      </c>
      <c r="Q27" s="181">
        <f>SUM(Q9:Q26)</f>
        <v>8</v>
      </c>
    </row>
    <row r="28" spans="2:17" ht="26.1" customHeight="1">
      <c r="B28" s="173"/>
      <c r="C28" s="23"/>
      <c r="D28" s="180"/>
      <c r="E28" s="180"/>
      <c r="F28" s="182"/>
      <c r="G28" s="182"/>
      <c r="H28" s="180"/>
      <c r="I28" s="307"/>
      <c r="J28" s="180"/>
      <c r="K28" s="183"/>
      <c r="L28" s="183"/>
      <c r="M28" s="23"/>
      <c r="N28" s="173"/>
    </row>
    <row r="29" spans="2:17" ht="26.1" customHeight="1">
      <c r="B29" s="173"/>
      <c r="C29" s="23"/>
      <c r="D29" s="180"/>
      <c r="E29" s="180"/>
      <c r="F29" s="180"/>
      <c r="G29" s="182"/>
      <c r="H29" s="180"/>
      <c r="I29" s="307"/>
      <c r="J29" s="180"/>
      <c r="K29" s="183"/>
      <c r="L29" s="183"/>
      <c r="M29" s="23"/>
      <c r="N29" s="173"/>
    </row>
    <row r="30" spans="2:17" ht="26.1" customHeight="1">
      <c r="B30" s="173"/>
      <c r="C30" s="23"/>
      <c r="D30" s="180"/>
      <c r="E30" s="180"/>
      <c r="F30" s="180"/>
      <c r="G30" s="182"/>
      <c r="H30" s="180"/>
      <c r="I30" s="307"/>
      <c r="J30" s="180"/>
      <c r="K30" s="183"/>
      <c r="L30" s="183"/>
      <c r="M30" s="23"/>
      <c r="N30" s="173"/>
    </row>
    <row r="31" spans="2:17">
      <c r="B31" s="173"/>
      <c r="C31" s="23"/>
      <c r="D31" s="176"/>
      <c r="E31" s="176"/>
      <c r="F31" s="176"/>
      <c r="G31" s="176"/>
      <c r="H31" s="176"/>
      <c r="I31" s="176"/>
      <c r="J31" s="176"/>
      <c r="K31" s="176"/>
      <c r="L31" s="176"/>
      <c r="M31" s="23"/>
      <c r="N31" s="173"/>
    </row>
    <row r="32" spans="2:17">
      <c r="B32" s="173"/>
      <c r="C32" s="173"/>
      <c r="D32" s="174"/>
      <c r="E32" s="174"/>
      <c r="F32" s="174"/>
      <c r="G32" s="174"/>
      <c r="H32" s="174"/>
      <c r="I32" s="174"/>
      <c r="J32" s="174"/>
      <c r="K32" s="174"/>
      <c r="L32" s="174"/>
      <c r="M32" s="173"/>
      <c r="N32" s="173"/>
    </row>
  </sheetData>
  <sheetProtection algorithmName="SHA-512" hashValue="p1/rLiSZ6MbjyxLHy8FxI1k75fUr1ZzZDYcrqjwgda5jZ8rk2Qb/BYHYFtk60Mi1SVWy3ShzldBnC8oRuzfnCw==" saltValue="iX5r3F9p6C+PWyG8/qE1kQ==" spinCount="100000" sheet="1" objects="1" scenarios="1" selectLockedCells="1"/>
  <mergeCells count="7">
    <mergeCell ref="K7:L7"/>
    <mergeCell ref="D6:D7"/>
    <mergeCell ref="E6:E7"/>
    <mergeCell ref="F6:F7"/>
    <mergeCell ref="G6:G7"/>
    <mergeCell ref="I6:I7"/>
    <mergeCell ref="K6:L6"/>
  </mergeCells>
  <pageMargins left="0.19685039370078741" right="0" top="0.55118110236220474" bottom="0.15748031496062992" header="0" footer="0"/>
  <pageSetup paperSize="9"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SS!$H$3:$H$11</xm:f>
          </x14:formula1>
          <xm:sqref>G9:G25</xm:sqref>
        </x14:dataValidation>
        <x14:dataValidation type="list" allowBlank="1" showInputMessage="1" showErrorMessage="1">
          <x14:formula1>
            <xm:f>SS!$I$3:$I$4</xm:f>
          </x14:formula1>
          <xm:sqref>I9:I25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3:J37"/>
  <sheetViews>
    <sheetView workbookViewId="0">
      <selection activeCell="H6" sqref="H6"/>
    </sheetView>
  </sheetViews>
  <sheetFormatPr defaultRowHeight="21"/>
  <cols>
    <col min="1" max="5" width="9" style="19"/>
    <col min="6" max="6" width="13.5" style="19" customWidth="1"/>
    <col min="7" max="7" width="9" style="19"/>
    <col min="8" max="8" width="23.875" style="19" customWidth="1"/>
    <col min="9" max="9" width="13" style="19" customWidth="1"/>
    <col min="10" max="16384" width="9" style="19"/>
  </cols>
  <sheetData>
    <row r="3" spans="1:10">
      <c r="A3" s="19" t="s">
        <v>49</v>
      </c>
      <c r="B3" s="20" t="s">
        <v>52</v>
      </c>
      <c r="C3" s="19">
        <v>3</v>
      </c>
      <c r="D3" s="20" t="s">
        <v>49</v>
      </c>
      <c r="E3" s="19" t="s">
        <v>13</v>
      </c>
      <c r="F3" s="19" t="s">
        <v>158</v>
      </c>
      <c r="G3" s="19">
        <v>1</v>
      </c>
      <c r="H3" s="19" t="s">
        <v>163</v>
      </c>
      <c r="I3" s="22" t="s">
        <v>158</v>
      </c>
      <c r="J3" s="19">
        <v>1</v>
      </c>
    </row>
    <row r="4" spans="1:10">
      <c r="A4" s="21" t="s">
        <v>48</v>
      </c>
      <c r="B4" s="20" t="s">
        <v>53</v>
      </c>
      <c r="C4" s="19">
        <v>2</v>
      </c>
      <c r="E4" s="19" t="s">
        <v>14</v>
      </c>
      <c r="F4" s="19" t="s">
        <v>162</v>
      </c>
      <c r="G4" s="19">
        <v>2</v>
      </c>
      <c r="H4" s="19" t="s">
        <v>164</v>
      </c>
      <c r="I4" s="22" t="s">
        <v>162</v>
      </c>
      <c r="J4" s="19">
        <v>2</v>
      </c>
    </row>
    <row r="5" spans="1:10">
      <c r="A5" s="21" t="s">
        <v>50</v>
      </c>
      <c r="B5" s="20" t="s">
        <v>54</v>
      </c>
      <c r="C5" s="19">
        <v>1</v>
      </c>
      <c r="F5" s="19" t="s">
        <v>171</v>
      </c>
      <c r="G5" s="19">
        <v>3</v>
      </c>
      <c r="H5" s="19" t="s">
        <v>161</v>
      </c>
      <c r="I5" s="22" t="s">
        <v>171</v>
      </c>
    </row>
    <row r="6" spans="1:10">
      <c r="A6" s="21" t="s">
        <v>51</v>
      </c>
      <c r="B6" s="20" t="s">
        <v>55</v>
      </c>
      <c r="C6" s="19">
        <v>0</v>
      </c>
      <c r="G6" s="19">
        <v>4</v>
      </c>
      <c r="H6" s="19" t="s">
        <v>167</v>
      </c>
      <c r="I6" s="22"/>
    </row>
    <row r="7" spans="1:10">
      <c r="B7" s="20" t="s">
        <v>56</v>
      </c>
      <c r="G7" s="19">
        <v>5</v>
      </c>
      <c r="H7" s="19" t="s">
        <v>168</v>
      </c>
      <c r="I7" s="22"/>
    </row>
    <row r="8" spans="1:10">
      <c r="B8" s="20" t="s">
        <v>334</v>
      </c>
      <c r="G8" s="19">
        <v>6</v>
      </c>
      <c r="H8" s="19" t="s">
        <v>166</v>
      </c>
    </row>
    <row r="9" spans="1:10">
      <c r="B9" s="20" t="s">
        <v>335</v>
      </c>
      <c r="G9" s="19">
        <v>7</v>
      </c>
      <c r="H9" s="19" t="s">
        <v>20</v>
      </c>
    </row>
    <row r="10" spans="1:10">
      <c r="G10" s="19">
        <v>8</v>
      </c>
      <c r="H10" s="19" t="s">
        <v>170</v>
      </c>
    </row>
    <row r="11" spans="1:10">
      <c r="G11" s="19">
        <v>9</v>
      </c>
      <c r="H11" s="19" t="s">
        <v>342</v>
      </c>
    </row>
    <row r="12" spans="1:10">
      <c r="G12" s="19">
        <v>10</v>
      </c>
    </row>
    <row r="13" spans="1:10">
      <c r="G13" s="19">
        <v>11</v>
      </c>
    </row>
    <row r="14" spans="1:10">
      <c r="G14" s="19">
        <v>12</v>
      </c>
    </row>
    <row r="15" spans="1:10">
      <c r="G15" s="19">
        <v>13</v>
      </c>
    </row>
    <row r="16" spans="1:10">
      <c r="G16" s="19">
        <v>14</v>
      </c>
    </row>
    <row r="17" spans="7:7">
      <c r="G17" s="19">
        <v>15</v>
      </c>
    </row>
    <row r="18" spans="7:7">
      <c r="G18" s="19">
        <v>16</v>
      </c>
    </row>
    <row r="19" spans="7:7">
      <c r="G19" s="19">
        <v>17</v>
      </c>
    </row>
    <row r="20" spans="7:7">
      <c r="G20" s="19">
        <v>18</v>
      </c>
    </row>
    <row r="21" spans="7:7">
      <c r="G21" s="19">
        <v>19</v>
      </c>
    </row>
    <row r="22" spans="7:7">
      <c r="G22" s="19">
        <v>20</v>
      </c>
    </row>
    <row r="23" spans="7:7">
      <c r="G23" s="19">
        <v>21</v>
      </c>
    </row>
    <row r="24" spans="7:7">
      <c r="G24" s="19">
        <v>22</v>
      </c>
    </row>
    <row r="25" spans="7:7">
      <c r="G25" s="19">
        <v>23</v>
      </c>
    </row>
    <row r="26" spans="7:7">
      <c r="G26" s="19">
        <v>24</v>
      </c>
    </row>
    <row r="27" spans="7:7">
      <c r="G27" s="19">
        <v>25</v>
      </c>
    </row>
    <row r="28" spans="7:7">
      <c r="G28" s="19">
        <v>26</v>
      </c>
    </row>
    <row r="29" spans="7:7">
      <c r="G29" s="19">
        <v>27</v>
      </c>
    </row>
    <row r="30" spans="7:7">
      <c r="G30" s="19">
        <v>28</v>
      </c>
    </row>
    <row r="31" spans="7:7">
      <c r="G31" s="19">
        <v>29</v>
      </c>
    </row>
    <row r="32" spans="7:7">
      <c r="G32" s="19">
        <v>30</v>
      </c>
    </row>
    <row r="33" spans="7:7">
      <c r="G33" s="19">
        <v>31</v>
      </c>
    </row>
    <row r="34" spans="7:7">
      <c r="G34" s="19">
        <v>32</v>
      </c>
    </row>
    <row r="35" spans="7:7">
      <c r="G35" s="19">
        <v>33</v>
      </c>
    </row>
    <row r="36" spans="7:7">
      <c r="G36" s="19">
        <v>34</v>
      </c>
    </row>
    <row r="37" spans="7:7">
      <c r="G37" s="19">
        <v>35</v>
      </c>
    </row>
  </sheetData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56</vt:i4>
      </vt:variant>
      <vt:variant>
        <vt:lpstr>ช่วงที่มีชื่อ</vt:lpstr>
      </vt:variant>
      <vt:variant>
        <vt:i4>67</vt:i4>
      </vt:variant>
    </vt:vector>
  </HeadingPairs>
  <TitlesOfParts>
    <vt:vector size="123" baseType="lpstr">
      <vt:lpstr>Home</vt:lpstr>
      <vt:lpstr>Menu</vt:lpstr>
      <vt:lpstr>ข้อมูลพื้นฐาน</vt:lpstr>
      <vt:lpstr>ข้อมูลนร.1</vt:lpstr>
      <vt:lpstr>ข้อมูลนร.2</vt:lpstr>
      <vt:lpstr>ข้อมูลนร.3</vt:lpstr>
      <vt:lpstr>ข้อมูลนร.4</vt:lpstr>
      <vt:lpstr>กำหนดรายวิชา</vt:lpstr>
      <vt:lpstr>SS</vt:lpstr>
      <vt:lpstr>ปพ.5</vt:lpstr>
      <vt:lpstr>ปพ.6</vt:lpstr>
      <vt:lpstr>พค</vt:lpstr>
      <vt:lpstr>มิย</vt:lpstr>
      <vt:lpstr>กค</vt:lpstr>
      <vt:lpstr>สค</vt:lpstr>
      <vt:lpstr>กย</vt:lpstr>
      <vt:lpstr>ตค</vt:lpstr>
      <vt:lpstr>พย</vt:lpstr>
      <vt:lpstr>ธค</vt:lpstr>
      <vt:lpstr>มค</vt:lpstr>
      <vt:lpstr>กพ</vt:lpstr>
      <vt:lpstr>มีค</vt:lpstr>
      <vt:lpstr>สรุปเวลาเรียน1</vt:lpstr>
      <vt:lpstr>สรุปเวลาเรียน2</vt:lpstr>
      <vt:lpstr>วิชา1</vt:lpstr>
      <vt:lpstr>วิชา2</vt:lpstr>
      <vt:lpstr>วิชา3</vt:lpstr>
      <vt:lpstr>วิชา4</vt:lpstr>
      <vt:lpstr>วิชา5</vt:lpstr>
      <vt:lpstr>วิชา6</vt:lpstr>
      <vt:lpstr>วิชา7</vt:lpstr>
      <vt:lpstr>วิชา8</vt:lpstr>
      <vt:lpstr>วิชา9</vt:lpstr>
      <vt:lpstr>วิชา10</vt:lpstr>
      <vt:lpstr>วิชา11</vt:lpstr>
      <vt:lpstr>วิชา12</vt:lpstr>
      <vt:lpstr>วิชา13</vt:lpstr>
      <vt:lpstr>วิชา14</vt:lpstr>
      <vt:lpstr>วิชา15</vt:lpstr>
      <vt:lpstr>วิชา16</vt:lpstr>
      <vt:lpstr>วิชา17</vt:lpstr>
      <vt:lpstr>การอ่าน</vt:lpstr>
      <vt:lpstr>คุณลักษณะ</vt:lpstr>
      <vt:lpstr>พัฒนาผู้เรียน</vt:lpstr>
      <vt:lpstr>Pคะแนนปลายปี</vt:lpstr>
      <vt:lpstr>Pสรุปเกรด</vt:lpstr>
      <vt:lpstr>Pสรุปแยก</vt:lpstr>
      <vt:lpstr>Pการอ่าน</vt:lpstr>
      <vt:lpstr>Pคุณลักษณะ</vt:lpstr>
      <vt:lpstr>Pพัฒนาผู้เรียน </vt:lpstr>
      <vt:lpstr>Pแผนภูมิ1</vt:lpstr>
      <vt:lpstr>Pแผนภูมิ2</vt:lpstr>
      <vt:lpstr>Pแผนภูมิ3</vt:lpstr>
      <vt:lpstr>คำอธิบายคุณลักษณะ</vt:lpstr>
      <vt:lpstr>รูปแบบรายงาน</vt:lpstr>
      <vt:lpstr>Sheet1</vt:lpstr>
      <vt:lpstr>Pการอ่าน!Print_Area</vt:lpstr>
      <vt:lpstr>Pคะแนนปลายปี!Print_Area</vt:lpstr>
      <vt:lpstr>Pคุณลักษณะ!Print_Area</vt:lpstr>
      <vt:lpstr>Pแผนภูมิ1!Print_Area</vt:lpstr>
      <vt:lpstr>Pแผนภูมิ2!Print_Area</vt:lpstr>
      <vt:lpstr>Pแผนภูมิ3!Print_Area</vt:lpstr>
      <vt:lpstr>'Pพัฒนาผู้เรียน '!Print_Area</vt:lpstr>
      <vt:lpstr>Pสรุปเกรด!Print_Area</vt:lpstr>
      <vt:lpstr>Pสรุปแยก!Print_Area</vt:lpstr>
      <vt:lpstr>กค!Print_Area</vt:lpstr>
      <vt:lpstr>กพ!Print_Area</vt:lpstr>
      <vt:lpstr>กย!Print_Area</vt:lpstr>
      <vt:lpstr>การอ่าน!Print_Area</vt:lpstr>
      <vt:lpstr>กำหนดรายวิชา!Print_Area</vt:lpstr>
      <vt:lpstr>ข้อมูลนร.2!Print_Area</vt:lpstr>
      <vt:lpstr>ข้อมูลนร.3!Print_Area</vt:lpstr>
      <vt:lpstr>ข้อมูลนร.4!Print_Area</vt:lpstr>
      <vt:lpstr>คำอธิบายคุณลักษณะ!Print_Area</vt:lpstr>
      <vt:lpstr>คุณลักษณะ!Print_Area</vt:lpstr>
      <vt:lpstr>ตค!Print_Area</vt:lpstr>
      <vt:lpstr>ธค!Print_Area</vt:lpstr>
      <vt:lpstr>ปพ.5!Print_Area</vt:lpstr>
      <vt:lpstr>ปพ.6!Print_Area</vt:lpstr>
      <vt:lpstr>พค!Print_Area</vt:lpstr>
      <vt:lpstr>พย!Print_Area</vt:lpstr>
      <vt:lpstr>พัฒนาผู้เรียน!Print_Area</vt:lpstr>
      <vt:lpstr>มค!Print_Area</vt:lpstr>
      <vt:lpstr>มิย!Print_Area</vt:lpstr>
      <vt:lpstr>มีค!Print_Area</vt:lpstr>
      <vt:lpstr>รูปแบบรายงาน!Print_Area</vt:lpstr>
      <vt:lpstr>วิชา1!Print_Area</vt:lpstr>
      <vt:lpstr>วิชา10!Print_Area</vt:lpstr>
      <vt:lpstr>วิชา11!Print_Area</vt:lpstr>
      <vt:lpstr>วิชา12!Print_Area</vt:lpstr>
      <vt:lpstr>วิชา13!Print_Area</vt:lpstr>
      <vt:lpstr>วิชา14!Print_Area</vt:lpstr>
      <vt:lpstr>วิชา15!Print_Area</vt:lpstr>
      <vt:lpstr>วิชา16!Print_Area</vt:lpstr>
      <vt:lpstr>วิชา17!Print_Area</vt:lpstr>
      <vt:lpstr>วิชา2!Print_Area</vt:lpstr>
      <vt:lpstr>วิชา3!Print_Area</vt:lpstr>
      <vt:lpstr>วิชา4!Print_Area</vt:lpstr>
      <vt:lpstr>วิชา5!Print_Area</vt:lpstr>
      <vt:lpstr>วิชา6!Print_Area</vt:lpstr>
      <vt:lpstr>วิชา7!Print_Area</vt:lpstr>
      <vt:lpstr>วิชา8!Print_Area</vt:lpstr>
      <vt:lpstr>วิชา9!Print_Area</vt:lpstr>
      <vt:lpstr>สค!Print_Area</vt:lpstr>
      <vt:lpstr>สรุปเวลาเรียน1!Print_Area</vt:lpstr>
      <vt:lpstr>สรุปเวลาเรียน2!Print_Area</vt:lpstr>
      <vt:lpstr>วิชา1!Print_Titles</vt:lpstr>
      <vt:lpstr>วิชา10!Print_Titles</vt:lpstr>
      <vt:lpstr>วิชา11!Print_Titles</vt:lpstr>
      <vt:lpstr>วิชา12!Print_Titles</vt:lpstr>
      <vt:lpstr>วิชา13!Print_Titles</vt:lpstr>
      <vt:lpstr>วิชา14!Print_Titles</vt:lpstr>
      <vt:lpstr>วิชา15!Print_Titles</vt:lpstr>
      <vt:lpstr>วิชา16!Print_Titles</vt:lpstr>
      <vt:lpstr>วิชา17!Print_Titles</vt:lpstr>
      <vt:lpstr>วิชา2!Print_Titles</vt:lpstr>
      <vt:lpstr>วิชา3!Print_Titles</vt:lpstr>
      <vt:lpstr>วิชา4!Print_Titles</vt:lpstr>
      <vt:lpstr>วิชา5!Print_Titles</vt:lpstr>
      <vt:lpstr>วิชา6!Print_Titles</vt:lpstr>
      <vt:lpstr>วิชา7!Print_Titles</vt:lpstr>
      <vt:lpstr>วิชา8!Print_Titles</vt:lpstr>
      <vt:lpstr>วิชา9!Print_Titles</vt:lpstr>
    </vt:vector>
  </TitlesOfParts>
  <Company>Windows 10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ปพ.5-6มัธยม</dc:title>
  <dc:creator>สื่อบ้านครูปุยฝ้าย</dc:creator>
  <cp:lastModifiedBy>Windows 10</cp:lastModifiedBy>
  <cp:lastPrinted>2022-10-24T14:30:42Z</cp:lastPrinted>
  <dcterms:created xsi:type="dcterms:W3CDTF">2022-03-21T07:56:39Z</dcterms:created>
  <dcterms:modified xsi:type="dcterms:W3CDTF">2024-03-05T12:31:47Z</dcterms:modified>
</cp:coreProperties>
</file>